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claire.oconnor\Downloads\"/>
    </mc:Choice>
  </mc:AlternateContent>
  <xr:revisionPtr revIDLastSave="0" documentId="8_{41640D3B-B8FE-4C46-926C-5A6BD3F764F7}" xr6:coauthVersionLast="47" xr6:coauthVersionMax="47" xr10:uidLastSave="{00000000-0000-0000-0000-000000000000}"/>
  <bookViews>
    <workbookView xWindow="28680" yWindow="-210" windowWidth="29040" windowHeight="1572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expenses'!$A$1:$E$33</definedName>
    <definedName name="_xlnm.Print_Area" localSheetId="4">'Gifts and benefits'!$A$1:$F$36</definedName>
    <definedName name="_xlnm.Print_Area" localSheetId="2">Hospitality!$A$1:$E$35</definedName>
    <definedName name="_xlnm.Print_Area" localSheetId="0">'Summary and sign-off'!$A$1:$F$23</definedName>
    <definedName name="_xlnm.Print_Area" localSheetId="1">Travel!$A$1:$E$142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7" i="3"/>
  <c r="C28" i="2"/>
  <c r="C106" i="1"/>
  <c r="C131" i="1"/>
  <c r="C22" i="1"/>
  <c r="B6" i="13" l="1"/>
  <c r="E60" i="13"/>
  <c r="C60" i="13"/>
  <c r="B60" i="13" l="1"/>
  <c r="B59" i="13"/>
  <c r="D59" i="13"/>
  <c r="B58" i="13"/>
  <c r="D58" i="13"/>
  <c r="D57" i="13"/>
  <c r="B57" i="13"/>
  <c r="D56" i="13"/>
  <c r="B56" i="13"/>
  <c r="D55" i="13"/>
  <c r="B55" i="13"/>
  <c r="B2" i="4"/>
  <c r="B3" i="4"/>
  <c r="B2" i="3"/>
  <c r="B3" i="3"/>
  <c r="B2" i="2"/>
  <c r="B3" i="2"/>
  <c r="B2" i="1"/>
  <c r="B3" i="1"/>
  <c r="F58" i="13" l="1"/>
  <c r="D28" i="2" s="1"/>
  <c r="F60" i="13"/>
  <c r="E25" i="4" s="1"/>
  <c r="F59" i="13"/>
  <c r="D27" i="3" s="1"/>
  <c r="F57" i="13"/>
  <c r="D131" i="1" s="1"/>
  <c r="F56" i="13"/>
  <c r="D106" i="1" s="1"/>
  <c r="F55" i="13"/>
  <c r="D22" i="1" s="1"/>
  <c r="C13" i="13"/>
  <c r="C12" i="13"/>
  <c r="C11" i="13"/>
  <c r="C16" i="13" l="1"/>
  <c r="C17" i="13"/>
  <c r="B5" i="4" l="1"/>
  <c r="B4" i="4"/>
  <c r="B5" i="3"/>
  <c r="B4" i="3"/>
  <c r="B5" i="2"/>
  <c r="B4" i="2"/>
  <c r="B5" i="1"/>
  <c r="B4" i="1"/>
  <c r="C15" i="13" l="1"/>
  <c r="F12" i="13" l="1"/>
  <c r="C25" i="4"/>
  <c r="F11" i="13" s="1"/>
  <c r="F13" i="13" l="1"/>
  <c r="B131" i="1"/>
  <c r="B17" i="13" s="1"/>
  <c r="B106" i="1"/>
  <c r="B16" i="13" s="1"/>
  <c r="B22" i="1"/>
  <c r="B15" i="13" s="1"/>
  <c r="B27" i="3" l="1"/>
  <c r="B13" i="13" s="1"/>
  <c r="B28" i="2"/>
  <c r="B12" i="13" s="1"/>
  <c r="B11" i="13" l="1"/>
  <c r="B1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<sst xmlns="http://schemas.openxmlformats.org/spreadsheetml/2006/main" count="448" uniqueCount="210">
  <si>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</si>
  <si>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</si>
  <si>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</si>
  <si>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</si>
  <si>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</si>
  <si>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</si>
  <si>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</si>
  <si>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</si>
  <si>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</si>
  <si>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</si>
  <si>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</si>
  <si>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</si>
  <si>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</si>
  <si>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</si>
  <si>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</si>
  <si>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</si>
  <si>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</si>
  <si>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</si>
  <si>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</si>
  <si>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</si>
  <si>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</si>
  <si>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</si>
  <si>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</si>
  <si>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</si>
  <si>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</si>
  <si>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</si>
  <si>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</si>
  <si>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</si>
  <si>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</si>
  <si>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</si>
  <si>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</si>
  <si>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</si>
  <si>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</si>
  <si>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</si>
  <si>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</si>
  <si>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</si>
  <si>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</si>
  <si>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</si>
  <si>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</si>
  <si>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</si>
  <si>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</si>
  <si>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</si>
  <si>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</si>
  <si>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</si>
  <si>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</si>
  <si>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</si>
  <si>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</si>
  <si>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</si>
  <si>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</si>
  <si>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</si>
  <si>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</si>
  <si>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</si>
  <si>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</si>
  <si>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</si>
  <si>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</si>
  <si>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</si>
  <si>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</si>
  <si>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</si>
  <si>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</si>
  <si>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</si>
  <si>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</si>
  <si>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</si>
  <si>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</si>
  <si>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</si>
  <si>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</si>
  <si>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</si>
  <si>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</si>
  <si>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</si>
  <si>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</si>
  <si>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</si>
  <si>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</si>
  <si>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</si>
  <si>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</si>
  <si>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</si>
  <si>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</si>
  <si>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</si>
  <si>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</si>
  <si>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</si>
  <si>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</si>
  <si>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</si>
  <si>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</si>
  <si>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</si>
  <si>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</si>
  <si>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</si>
  <si>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</si>
  <si>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</si>
  <si>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</si>
  <si>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</si>
  <si>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</si>
  <si>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</si>
  <si>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</si>
  <si>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</si>
  <si>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</si>
  <si>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</si>
  <si>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</si>
  <si>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</si>
  <si>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</si>
  <si>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</si>
  <si>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</si>
  <si>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</si>
  <si>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</si>
  <si>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</si>
  <si>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</si>
  <si>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</si>
  <si>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</si>
  <si>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</si>
  <si>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</si>
  <si>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</si>
  <si>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</si>
  <si>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</si>
  <si>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</si>
  <si>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</si>
  <si>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</si>
  <si>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</si>
  <si>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</si>
  <si>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</si>
  <si>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</si>
  <si>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</si>
  <si>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</si>
  <si>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</si>
  <si>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Various</t>
  </si>
  <si>
    <t>Mobile phone costs</t>
  </si>
  <si>
    <t>Wellington</t>
  </si>
  <si>
    <t>Auckland</t>
  </si>
  <si>
    <t>Lunch</t>
  </si>
  <si>
    <t xml:space="preserve">Coffee meeting </t>
  </si>
  <si>
    <t xml:space="preserve">Breakfast meeting </t>
  </si>
  <si>
    <t>No International Travel to disclose for this period</t>
  </si>
  <si>
    <t>Rental vehicle</t>
  </si>
  <si>
    <t>Accommodation</t>
  </si>
  <si>
    <t>Taxi to Wellington Airport</t>
  </si>
  <si>
    <t>Airfare Wellington/Hamilton return</t>
  </si>
  <si>
    <t>Palmerston North</t>
  </si>
  <si>
    <t>Airfare Wellington/Auckland return</t>
  </si>
  <si>
    <t>Taxi from Wellington Airport</t>
  </si>
  <si>
    <t xml:space="preserve">Parking </t>
  </si>
  <si>
    <t xml:space="preserve">Taxi from Wellington Airport </t>
  </si>
  <si>
    <t xml:space="preserve">Rental vehicle </t>
  </si>
  <si>
    <t>Parking</t>
  </si>
  <si>
    <t>Meeting with Minister</t>
  </si>
  <si>
    <t xml:space="preserve">Taxi </t>
  </si>
  <si>
    <t>Ministry for Pacific Peoples</t>
  </si>
  <si>
    <t>Laulu Mac Leauanae</t>
  </si>
  <si>
    <t>Financial Controller</t>
  </si>
  <si>
    <t>New phone</t>
  </si>
  <si>
    <t>Breakfast meeting</t>
  </si>
  <si>
    <t>Lunch meeting</t>
  </si>
  <si>
    <t>Dinner meeting</t>
  </si>
  <si>
    <t>Paihia</t>
  </si>
  <si>
    <t>Awanui</t>
  </si>
  <si>
    <t>Refreshments</t>
  </si>
  <si>
    <t>Uber to Wellington Airport</t>
  </si>
  <si>
    <t>Uber from Wellington Airport</t>
  </si>
  <si>
    <t>Cook Island Language Week Opening Ceremony</t>
  </si>
  <si>
    <t>14 to 16 August 2020</t>
  </si>
  <si>
    <t>10 to 13 September 2020</t>
  </si>
  <si>
    <t>Tonga Language Week Launch &amp; Stakeholder Meetings</t>
  </si>
  <si>
    <t>MOU Signing with Palmerston North City Council</t>
  </si>
  <si>
    <t>05 to 07 November 2020</t>
  </si>
  <si>
    <t>13 to 14 November 2020</t>
  </si>
  <si>
    <t>Presenter at Pacific Business Entrepreneur Awards</t>
  </si>
  <si>
    <t>Café</t>
  </si>
  <si>
    <t>03 to 07 December 2020</t>
  </si>
  <si>
    <t>Stakeholder meetings (NZ Superfund/AKL CC/PWC/PCF Board/TupuToa)</t>
  </si>
  <si>
    <t>11 to 15 December 2020</t>
  </si>
  <si>
    <t>04 to 06 February 21</t>
  </si>
  <si>
    <t>Waitangi commerations</t>
  </si>
  <si>
    <t>Airfare Wellington/Auckland/Kerikeri return</t>
  </si>
  <si>
    <t>Kerikeri</t>
  </si>
  <si>
    <t>04 to 05 February 21</t>
  </si>
  <si>
    <t>04 to 05 March 21</t>
  </si>
  <si>
    <t>Waikato Housing Visits with Kaute Pasifika</t>
  </si>
  <si>
    <t>Airfare Wellington/Auckland, Hamilton/Wellington</t>
  </si>
  <si>
    <t>Hamilton</t>
  </si>
  <si>
    <t>30 to 31 March 21</t>
  </si>
  <si>
    <t>Waikato Housing Visits with Minister Sio</t>
  </si>
  <si>
    <t>Rotuman Language Week Opening Ceremony</t>
  </si>
  <si>
    <t>15 to 16 May 2021</t>
  </si>
  <si>
    <t>Rotuman Language Week Closing Ceremony</t>
  </si>
  <si>
    <t>Oceania Career Academy's new campus event</t>
  </si>
  <si>
    <t>Samoan Language Week Opening Ceremony</t>
  </si>
  <si>
    <t>05 to 07 June 21</t>
  </si>
  <si>
    <t>Samoan Langugage Week Closing Ceremony</t>
  </si>
  <si>
    <t>Polynesian Panther 50th Anniversary Event (supporting Minister)</t>
  </si>
  <si>
    <t>Dawn Raids and AKL Meetings (DR postponed)</t>
  </si>
  <si>
    <t>Meeting with Pacific Partners chairman</t>
  </si>
  <si>
    <t>Meeting with ARA chairperson</t>
  </si>
  <si>
    <t>IRD meeting</t>
  </si>
  <si>
    <t>Public service awards selection panel</t>
  </si>
  <si>
    <t>Policy directors meeting</t>
  </si>
  <si>
    <t>Governer General Dinner</t>
  </si>
  <si>
    <t>Rotuman celebrations event</t>
  </si>
  <si>
    <t>Meeting with NEMA panelist</t>
  </si>
  <si>
    <t>NEMA conference</t>
  </si>
  <si>
    <t>Breakfast</t>
  </si>
  <si>
    <t xml:space="preserve">Lunch  </t>
  </si>
  <si>
    <t>Dinner</t>
  </si>
  <si>
    <t>Launch of the Action Plan for Pacific Education in Auckland - invitation from Hon Jenny Salesa</t>
  </si>
  <si>
    <t>Diversity Works New Zealand - Strategy Day Session in Auckland</t>
  </si>
  <si>
    <t>69 Invitations to functions</t>
  </si>
  <si>
    <t>19 Invitations to function</t>
  </si>
  <si>
    <t>CFFC Research Meeting (flights booked privately)</t>
  </si>
  <si>
    <t>Meeting with stakeholder at Airport</t>
  </si>
  <si>
    <t>Health reform meeting with Minister Sio</t>
  </si>
  <si>
    <t>Meeting with external stakeholder</t>
  </si>
  <si>
    <t>6 Meetings with external stakeholders</t>
  </si>
  <si>
    <t>Meeting with external stakeholders</t>
  </si>
  <si>
    <t>Pasifika Church Leaders meeting (COVID-19)</t>
  </si>
  <si>
    <t>Tautua Planning &amp; SunPix Awards (presented an award)</t>
  </si>
  <si>
    <t>Allocated parking space in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</si>
</sst>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i/>
      <sz val="1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36">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diagonal/>
    </border>
    <border>
      <left/>
      <right/>
      <top style="medium">
        <color indexed="64"/>
      </top>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right/>
      <top/>
      <bottom style="medium">
        <color indexed="64"/>
      </bottom>
      <diagonal/>
    </border>
    <border>
      <left/>
      <right style="medium">
        <color indexed="64"/>
      </right>
      <top/>
      <bottom/>
      <diagonal/>
    </border>
    <border>
      <left style="thin">
        <color theme="0" tint="-0.24994659260841701"/>
      </left>
      <right style="medium">
        <color indexed="64"/>
      </right>
      <top/>
      <bottom style="medium">
        <color indexed="64"/>
      </bottom>
      <diagonal/>
    </border>
    <border>
      <left style="thin">
        <color theme="0" tint="-0.24994659260841701"/>
      </left>
      <right style="medium">
        <color indexed="64"/>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medium">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top/>
      <bottom/>
      <diagonal/>
    </border>
    <border>
      <left/>
      <right style="thin">
        <color theme="0" tint="-0.24994659260841701"/>
      </right>
      <top/>
      <bottom/>
      <diagonal/>
    </border>
  </borders>
  <cellStyleXfs count="2">
    <xf numFmtId="0" fontId="0" fillId="0" borderId="0"/>
    <xf numFmtId="165" fontId="19" fillId="0" borderId="0" applyFont="0" applyFill="0" applyBorder="0" applyAlignment="0" applyProtection="0"/>
  </cellStyleXfs>
  <cellXfs count="21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0" fontId="0" fillId="10" borderId="5" xfId="0" applyFill="1" applyBorder="1" applyAlignment="1" applyProtection="1">
      <alignment horizontal="left" vertical="center" wrapText="1"/>
      <protection locked="0"/>
    </xf>
    <xf numFmtId="167" fontId="11" fillId="10" borderId="3" xfId="0" applyNumberFormat="1" applyFont="1" applyFill="1" applyBorder="1" applyAlignment="1" applyProtection="1">
      <alignment horizontal="left" vertical="center"/>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4" fillId="0" borderId="0" xfId="0" applyFont="1" applyAlignment="1" applyProtection="1">
      <alignment wrapText="1"/>
      <protection locked="0"/>
    </xf>
    <xf numFmtId="167" fontId="11" fillId="10" borderId="10" xfId="0" applyNumberFormat="1" applyFont="1" applyFill="1" applyBorder="1" applyAlignment="1" applyProtection="1">
      <alignment horizontal="left" vertical="center"/>
      <protection locked="0"/>
    </xf>
    <xf numFmtId="164" fontId="11" fillId="10" borderId="11" xfId="0" applyNumberFormat="1" applyFont="1" applyFill="1" applyBorder="1" applyAlignment="1" applyProtection="1">
      <alignment vertical="center" wrapText="1"/>
      <protection locked="0"/>
    </xf>
    <xf numFmtId="167" fontId="11" fillId="10" borderId="12" xfId="0" applyNumberFormat="1" applyFont="1" applyFill="1" applyBorder="1" applyAlignment="1" applyProtection="1">
      <alignment horizontal="left" vertical="center"/>
      <protection locked="0"/>
    </xf>
    <xf numFmtId="164" fontId="11" fillId="10" borderId="13" xfId="0" applyNumberFormat="1" applyFont="1" applyFill="1" applyBorder="1" applyAlignment="1" applyProtection="1">
      <alignment vertical="center" wrapText="1"/>
      <protection locked="0"/>
    </xf>
    <xf numFmtId="167" fontId="11" fillId="10" borderId="14" xfId="0" applyNumberFormat="1" applyFont="1" applyFill="1" applyBorder="1" applyAlignment="1" applyProtection="1">
      <alignment horizontal="left" vertical="center"/>
      <protection locked="0"/>
    </xf>
    <xf numFmtId="167" fontId="11" fillId="10" borderId="15" xfId="0" applyNumberFormat="1" applyFont="1" applyFill="1" applyBorder="1" applyAlignment="1" applyProtection="1">
      <alignment horizontal="left" vertical="center"/>
      <protection locked="0"/>
    </xf>
    <xf numFmtId="164" fontId="11" fillId="10" borderId="16" xfId="0" applyNumberFormat="1" applyFont="1" applyFill="1" applyBorder="1" applyAlignment="1" applyProtection="1">
      <alignment vertical="center" wrapText="1"/>
      <protection locked="0"/>
    </xf>
    <xf numFmtId="164" fontId="11" fillId="10" borderId="8" xfId="0" applyNumberFormat="1" applyFont="1" applyFill="1" applyBorder="1" applyAlignment="1" applyProtection="1">
      <alignment vertical="center" wrapText="1"/>
      <protection locked="0"/>
    </xf>
    <xf numFmtId="164" fontId="11" fillId="10" borderId="17" xfId="0" applyNumberFormat="1" applyFont="1" applyFill="1" applyBorder="1" applyAlignment="1" applyProtection="1">
      <alignment vertical="center" wrapText="1"/>
      <protection locked="0"/>
    </xf>
    <xf numFmtId="167" fontId="11" fillId="10" borderId="18" xfId="0" applyNumberFormat="1" applyFont="1" applyFill="1" applyBorder="1" applyAlignment="1" applyProtection="1">
      <alignment horizontal="left" vertical="center"/>
      <protection locked="0"/>
    </xf>
    <xf numFmtId="0" fontId="0" fillId="10" borderId="19" xfId="0" applyFill="1" applyBorder="1" applyAlignment="1" applyProtection="1">
      <alignment horizontal="left" vertical="center" wrapText="1"/>
      <protection locked="0"/>
    </xf>
    <xf numFmtId="0" fontId="11" fillId="10" borderId="11" xfId="0" applyFont="1" applyFill="1" applyBorder="1" applyAlignment="1" applyProtection="1">
      <alignment vertical="center" wrapText="1"/>
      <protection locked="0"/>
    </xf>
    <xf numFmtId="0" fontId="11" fillId="10" borderId="20" xfId="0" applyFont="1" applyFill="1" applyBorder="1" applyAlignment="1" applyProtection="1">
      <alignment vertical="center" wrapText="1"/>
      <protection locked="0"/>
    </xf>
    <xf numFmtId="0" fontId="11" fillId="10" borderId="13" xfId="0" applyFont="1" applyFill="1" applyBorder="1" applyAlignment="1" applyProtection="1">
      <alignment vertical="center" wrapText="1"/>
      <protection locked="0"/>
    </xf>
    <xf numFmtId="0" fontId="11" fillId="10" borderId="21" xfId="0" applyFont="1" applyFill="1" applyBorder="1" applyAlignment="1" applyProtection="1">
      <alignment vertical="center" wrapText="1"/>
      <protection locked="0"/>
    </xf>
    <xf numFmtId="0" fontId="11" fillId="10" borderId="19" xfId="0" applyFont="1" applyFill="1" applyBorder="1" applyAlignment="1" applyProtection="1">
      <alignment horizontal="left" vertical="center" wrapText="1"/>
      <protection locked="0"/>
    </xf>
    <xf numFmtId="0" fontId="29" fillId="10" borderId="4" xfId="0" applyFont="1" applyFill="1" applyBorder="1" applyAlignment="1" applyProtection="1">
      <alignment vertical="center" wrapText="1"/>
      <protection locked="0"/>
    </xf>
    <xf numFmtId="0" fontId="11" fillId="10" borderId="22" xfId="0" applyFont="1" applyFill="1" applyBorder="1" applyAlignment="1" applyProtection="1">
      <alignment vertical="center" wrapText="1"/>
      <protection locked="0"/>
    </xf>
    <xf numFmtId="0" fontId="0" fillId="10" borderId="0" xfId="0" applyFill="1" applyAlignment="1" applyProtection="1">
      <alignment horizontal="left" vertical="center" wrapText="1"/>
      <protection locked="0"/>
    </xf>
    <xf numFmtId="0" fontId="0" fillId="10" borderId="23" xfId="0" applyFill="1" applyBorder="1" applyAlignment="1" applyProtection="1">
      <alignment horizontal="left" vertical="center" wrapText="1"/>
      <protection locked="0"/>
    </xf>
    <xf numFmtId="0" fontId="11" fillId="10" borderId="0" xfId="0" applyFont="1" applyFill="1" applyAlignment="1" applyProtection="1">
      <alignment vertical="center" wrapText="1"/>
      <protection locked="0"/>
    </xf>
    <xf numFmtId="0" fontId="11" fillId="10" borderId="24" xfId="0" applyFont="1" applyFill="1" applyBorder="1" applyAlignment="1" applyProtection="1">
      <alignment vertical="center" wrapText="1"/>
      <protection locked="0"/>
    </xf>
    <xf numFmtId="0" fontId="11" fillId="10" borderId="16" xfId="0" applyFont="1" applyFill="1" applyBorder="1" applyAlignment="1" applyProtection="1">
      <alignment vertical="center" wrapText="1"/>
      <protection locked="0"/>
    </xf>
    <xf numFmtId="0" fontId="11" fillId="10" borderId="25" xfId="0" applyFont="1" applyFill="1" applyBorder="1" applyAlignment="1" applyProtection="1">
      <alignment vertical="center" wrapText="1"/>
      <protection locked="0"/>
    </xf>
    <xf numFmtId="0" fontId="11" fillId="10" borderId="8" xfId="0" applyFont="1" applyFill="1" applyBorder="1" applyAlignment="1" applyProtection="1">
      <alignment vertical="center" wrapText="1"/>
      <protection locked="0"/>
    </xf>
    <xf numFmtId="0" fontId="11" fillId="10" borderId="26" xfId="0" applyFont="1" applyFill="1" applyBorder="1" applyAlignment="1" applyProtection="1">
      <alignment vertical="center" wrapText="1"/>
      <protection locked="0"/>
    </xf>
    <xf numFmtId="0" fontId="11" fillId="10" borderId="19" xfId="0" applyFont="1" applyFill="1" applyBorder="1" applyAlignment="1" applyProtection="1">
      <alignment vertical="center" wrapText="1"/>
      <protection locked="0"/>
    </xf>
    <xf numFmtId="167" fontId="11" fillId="10" borderId="27" xfId="0" applyNumberFormat="1" applyFont="1" applyFill="1" applyBorder="1" applyAlignment="1" applyProtection="1">
      <alignment horizontal="left" vertical="center"/>
      <protection locked="0"/>
    </xf>
    <xf numFmtId="0" fontId="11" fillId="10" borderId="28" xfId="0" applyFont="1" applyFill="1" applyBorder="1" applyAlignment="1" applyProtection="1">
      <alignment vertical="center" wrapText="1"/>
      <protection locked="0"/>
    </xf>
    <xf numFmtId="0" fontId="11" fillId="10" borderId="29" xfId="0" applyFont="1" applyFill="1" applyBorder="1" applyAlignment="1" applyProtection="1">
      <alignment vertical="center" wrapText="1"/>
      <protection locked="0"/>
    </xf>
    <xf numFmtId="167" fontId="11" fillId="10" borderId="30" xfId="0" applyNumberFormat="1" applyFont="1" applyFill="1" applyBorder="1" applyAlignment="1" applyProtection="1">
      <alignment horizontal="left" vertical="center"/>
      <protection locked="0"/>
    </xf>
    <xf numFmtId="164" fontId="11" fillId="10" borderId="31" xfId="0" applyNumberFormat="1" applyFont="1" applyFill="1" applyBorder="1" applyAlignment="1" applyProtection="1">
      <alignment vertical="center" wrapText="1"/>
      <protection locked="0"/>
    </xf>
    <xf numFmtId="0" fontId="11" fillId="10" borderId="31" xfId="0" applyFont="1" applyFill="1" applyBorder="1" applyAlignment="1" applyProtection="1">
      <alignment vertical="center" wrapText="1"/>
      <protection locked="0"/>
    </xf>
    <xf numFmtId="0" fontId="11" fillId="10" borderId="32" xfId="0" applyFont="1" applyFill="1" applyBorder="1" applyAlignment="1" applyProtection="1">
      <alignment vertical="center" wrapText="1"/>
      <protection locked="0"/>
    </xf>
    <xf numFmtId="0" fontId="29" fillId="10" borderId="8" xfId="0" applyFont="1" applyFill="1" applyBorder="1" applyAlignment="1" applyProtection="1">
      <alignment vertical="center" wrapText="1"/>
      <protection locked="0"/>
    </xf>
    <xf numFmtId="0" fontId="29" fillId="10" borderId="5" xfId="0" applyFont="1" applyFill="1" applyBorder="1" applyAlignment="1" applyProtection="1">
      <alignment vertical="center" wrapText="1"/>
      <protection locked="0"/>
    </xf>
    <xf numFmtId="164" fontId="11" fillId="10" borderId="34" xfId="0" applyNumberFormat="1" applyFont="1" applyFill="1" applyBorder="1" applyAlignment="1" applyProtection="1">
      <alignment vertical="center" wrapText="1"/>
      <protection locked="0"/>
    </xf>
    <xf numFmtId="0" fontId="11" fillId="10" borderId="35" xfId="0" applyFont="1" applyFill="1" applyBorder="1" applyAlignment="1" applyProtection="1">
      <alignment vertical="center" wrapText="1"/>
      <protection locked="0"/>
    </xf>
    <xf numFmtId="0" fontId="11" fillId="10" borderId="33" xfId="0" applyFont="1" applyFill="1" applyBorder="1" applyAlignment="1" applyProtection="1">
      <alignment vertical="center" wrapText="1"/>
      <protection locked="0"/>
    </xf>
    <xf numFmtId="0" fontId="11" fillId="1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1"/>
  <sheetViews>
    <sheetView tabSelected="1" zoomScale="130" zoomScaleNormal="130" workbookViewId="0">
      <selection activeCell="F13" sqref="F13"/>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95" t="s">
        <v>2</v>
      </c>
      <c r="B1" s="195"/>
      <c r="C1" s="195"/>
      <c r="D1" s="195"/>
      <c r="E1" s="195"/>
      <c r="F1" s="195"/>
      <c r="G1" s="46"/>
      <c r="H1" s="46"/>
      <c r="I1" s="46"/>
      <c r="J1" s="46"/>
      <c r="K1" s="46"/>
    </row>
    <row r="2" spans="1:11" ht="21" customHeight="1" x14ac:dyDescent="0.2">
      <c r="A2" s="4" t="s">
        <v>3</v>
      </c>
      <c r="B2" s="196" t="s">
        <v>141</v>
      </c>
      <c r="C2" s="196"/>
      <c r="D2" s="196"/>
      <c r="E2" s="196"/>
      <c r="F2" s="196"/>
      <c r="G2" s="46"/>
      <c r="H2" s="46"/>
      <c r="I2" s="46"/>
      <c r="J2" s="46"/>
      <c r="K2" s="46"/>
    </row>
    <row r="3" spans="1:11" ht="21" customHeight="1" x14ac:dyDescent="0.2">
      <c r="A3" s="4" t="s">
        <v>4</v>
      </c>
      <c r="B3" s="196" t="s">
        <v>142</v>
      </c>
      <c r="C3" s="196"/>
      <c r="D3" s="196"/>
      <c r="E3" s="196"/>
      <c r="F3" s="196"/>
      <c r="G3" s="46"/>
      <c r="H3" s="46"/>
      <c r="I3" s="46"/>
      <c r="J3" s="46"/>
      <c r="K3" s="46"/>
    </row>
    <row r="4" spans="1:11" ht="21" customHeight="1" x14ac:dyDescent="0.2">
      <c r="A4" s="4" t="s">
        <v>5</v>
      </c>
      <c r="B4" s="197">
        <v>44013</v>
      </c>
      <c r="C4" s="197"/>
      <c r="D4" s="197"/>
      <c r="E4" s="197"/>
      <c r="F4" s="197"/>
      <c r="G4" s="46"/>
      <c r="H4" s="46"/>
      <c r="I4" s="46"/>
      <c r="J4" s="46"/>
      <c r="K4" s="46"/>
    </row>
    <row r="5" spans="1:11" ht="21" customHeight="1" x14ac:dyDescent="0.2">
      <c r="A5" s="4" t="s">
        <v>6</v>
      </c>
      <c r="B5" s="197">
        <v>44377</v>
      </c>
      <c r="C5" s="197"/>
      <c r="D5" s="197"/>
      <c r="E5" s="197"/>
      <c r="F5" s="197"/>
      <c r="G5" s="46"/>
      <c r="H5" s="46"/>
      <c r="I5" s="46"/>
      <c r="J5" s="46"/>
      <c r="K5" s="46"/>
    </row>
    <row r="6" spans="1:11" ht="21" customHeight="1" x14ac:dyDescent="0.2">
      <c r="A6" s="4" t="s">
        <v>7</v>
      </c>
      <c r="B6" s="194" t="str">
        <f>IF(AND(Travel!B7&lt;&gt;A30,Hospitality!B7&lt;&gt;A30,'All other expenses'!B7&lt;&gt;A30,'Gifts and benefits'!B7&lt;&gt;A30),A31,IF(AND(Travel!B7=A30,Hospitality!B7=A30,'All other expenses'!B7=A30,'Gifts and benefits'!B7=A30),A33,A32))</f>
        <v>Data and totals checked on all sheets</v>
      </c>
      <c r="C6" s="194"/>
      <c r="D6" s="194"/>
      <c r="E6" s="194"/>
      <c r="F6" s="194"/>
      <c r="G6" s="34"/>
      <c r="H6" s="46"/>
      <c r="I6" s="46"/>
      <c r="J6" s="46"/>
      <c r="K6" s="46"/>
    </row>
    <row r="7" spans="1:11" ht="21" customHeight="1" x14ac:dyDescent="0.2">
      <c r="A7" s="4" t="s">
        <v>8</v>
      </c>
      <c r="B7" s="193" t="s">
        <v>40</v>
      </c>
      <c r="C7" s="193"/>
      <c r="D7" s="193"/>
      <c r="E7" s="193"/>
      <c r="F7" s="193"/>
      <c r="G7" s="34"/>
      <c r="H7" s="46"/>
      <c r="I7" s="46"/>
      <c r="J7" s="46"/>
      <c r="K7" s="46"/>
    </row>
    <row r="8" spans="1:11" ht="21" customHeight="1" x14ac:dyDescent="0.2">
      <c r="A8" s="4" t="s">
        <v>10</v>
      </c>
      <c r="B8" s="193" t="s">
        <v>143</v>
      </c>
      <c r="C8" s="193"/>
      <c r="D8" s="193"/>
      <c r="E8" s="193"/>
      <c r="F8" s="193"/>
      <c r="G8" s="34"/>
      <c r="H8" s="46"/>
      <c r="I8" s="46"/>
      <c r="J8" s="46"/>
      <c r="K8" s="46"/>
    </row>
    <row r="9" spans="1:11" ht="66.75" customHeight="1" x14ac:dyDescent="0.2">
      <c r="A9" s="192" t="s">
        <v>11</v>
      </c>
      <c r="B9" s="192"/>
      <c r="C9" s="192"/>
      <c r="D9" s="192"/>
      <c r="E9" s="192"/>
      <c r="F9" s="192"/>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15099.019500000004</v>
      </c>
      <c r="C11" s="82" t="str">
        <f>IF(Travel!B6="",A34,Travel!B6)</f>
        <v>Figures include GST (where applicable)</v>
      </c>
      <c r="D11" s="8"/>
      <c r="E11" s="10" t="s">
        <v>17</v>
      </c>
      <c r="F11" s="56">
        <f>'Gifts and benefits'!C25</f>
        <v>88</v>
      </c>
      <c r="G11" s="47"/>
      <c r="H11" s="47"/>
      <c r="I11" s="47"/>
      <c r="J11" s="47"/>
      <c r="K11" s="47"/>
    </row>
    <row r="12" spans="1:11" ht="27.75" customHeight="1" x14ac:dyDescent="0.2">
      <c r="A12" s="10" t="s">
        <v>0</v>
      </c>
      <c r="B12" s="75">
        <f>Hospitality!B28</f>
        <v>554.30000000000007</v>
      </c>
      <c r="C12" s="82" t="str">
        <f>IF(Hospitality!B6="",A34,Hospitality!B6)</f>
        <v>Figures include GST (where applicable)</v>
      </c>
      <c r="D12" s="8"/>
      <c r="E12" s="10" t="s">
        <v>18</v>
      </c>
      <c r="F12" s="56">
        <f>'Gifts and benefits'!C26</f>
        <v>19</v>
      </c>
      <c r="G12" s="47"/>
      <c r="H12" s="47"/>
      <c r="I12" s="47"/>
      <c r="J12" s="47"/>
      <c r="K12" s="47"/>
    </row>
    <row r="13" spans="1:11" ht="27.75" customHeight="1" x14ac:dyDescent="0.2">
      <c r="A13" s="10" t="s">
        <v>19</v>
      </c>
      <c r="B13" s="75">
        <f>'All other expenses'!B27</f>
        <v>2606.5025000000014</v>
      </c>
      <c r="C13" s="82" t="str">
        <f>IF('All other expenses'!B6="",A34,'All other expenses'!B6)</f>
        <v>Figures include GST (where applicable)</v>
      </c>
      <c r="D13" s="8"/>
      <c r="E13" s="10" t="s">
        <v>20</v>
      </c>
      <c r="F13" s="56">
        <f>'Gifts and benefits'!C27</f>
        <v>69</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Travel!B22</f>
        <v>0</v>
      </c>
      <c r="C15" s="84" t="str">
        <f>C11</f>
        <v>Figures include GST (where applicable)</v>
      </c>
      <c r="D15" s="8"/>
      <c r="E15" s="8"/>
      <c r="F15" s="58"/>
      <c r="G15" s="46"/>
      <c r="H15" s="46"/>
      <c r="I15" s="46"/>
      <c r="J15" s="46"/>
      <c r="K15" s="46"/>
    </row>
    <row r="16" spans="1:11" ht="27.75" customHeight="1" x14ac:dyDescent="0.2">
      <c r="A16" s="11" t="s">
        <v>22</v>
      </c>
      <c r="B16" s="77">
        <f>Travel!B106</f>
        <v>14960.919500000004</v>
      </c>
      <c r="C16" s="84" t="str">
        <f>C11</f>
        <v>Figures include GST (where applicable)</v>
      </c>
      <c r="D16" s="59"/>
      <c r="E16" s="8"/>
      <c r="F16" s="60"/>
      <c r="G16" s="46"/>
      <c r="H16" s="46"/>
      <c r="I16" s="46"/>
      <c r="J16" s="46"/>
      <c r="K16" s="46"/>
    </row>
    <row r="17" spans="1:11" ht="27.75" customHeight="1" x14ac:dyDescent="0.2">
      <c r="A17" s="11" t="s">
        <v>23</v>
      </c>
      <c r="B17" s="77">
        <f>Travel!B131</f>
        <v>138.1</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75" customHeight="1" x14ac:dyDescent="0.2">
      <c r="A21" s="23" t="s">
        <v>26</v>
      </c>
      <c r="B21" s="53"/>
      <c r="C21" s="53"/>
      <c r="D21" s="20"/>
      <c r="E21" s="27"/>
      <c r="F21" s="27"/>
      <c r="G21" s="27"/>
      <c r="H21" s="27"/>
      <c r="I21" s="27"/>
      <c r="J21" s="27"/>
      <c r="K21" s="27"/>
    </row>
    <row r="22" spans="1:11" ht="12.75" customHeight="1" x14ac:dyDescent="0.2">
      <c r="A22" s="23" t="s">
        <v>27</v>
      </c>
      <c r="B22" s="53"/>
      <c r="C22" s="53"/>
      <c r="D22" s="20"/>
      <c r="E22" s="27"/>
      <c r="F22" s="27"/>
      <c r="G22" s="27"/>
      <c r="H22" s="27"/>
      <c r="I22" s="27"/>
      <c r="J22" s="27"/>
      <c r="K22" s="27"/>
    </row>
    <row r="23" spans="1:11" ht="12.75"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COUNT(Travel!B12:B21)</f>
        <v>0</v>
      </c>
      <c r="C55" s="90"/>
      <c r="D55" s="90">
        <f>COUNTIF(Travel!D12:D21,"*")</f>
        <v>0</v>
      </c>
      <c r="E55" s="91"/>
      <c r="F55" s="91" t="b">
        <f>MIN(B55,D55)=MAX(B55,D55)</f>
        <v>1</v>
      </c>
      <c r="G55" s="46"/>
      <c r="H55" s="46"/>
      <c r="I55" s="46"/>
      <c r="J55" s="46"/>
      <c r="K55" s="46"/>
    </row>
    <row r="56" spans="1:11" hidden="1" x14ac:dyDescent="0.2">
      <c r="A56" s="100" t="s">
        <v>56</v>
      </c>
      <c r="B56" s="90">
        <f>COUNT(Travel!B26:B105)</f>
        <v>71</v>
      </c>
      <c r="C56" s="90"/>
      <c r="D56" s="90">
        <f>COUNTIF(Travel!D26:D105,"*")</f>
        <v>71</v>
      </c>
      <c r="E56" s="91"/>
      <c r="F56" s="91" t="b">
        <f>MIN(B56,D56)=MAX(B56,D56)</f>
        <v>1</v>
      </c>
    </row>
    <row r="57" spans="1:11" hidden="1" x14ac:dyDescent="0.2">
      <c r="A57" s="101"/>
      <c r="B57" s="90">
        <f>COUNT(Travel!B110:B130)</f>
        <v>11</v>
      </c>
      <c r="C57" s="90"/>
      <c r="D57" s="90">
        <f>COUNTIF(Travel!D110:D130,"*")</f>
        <v>11</v>
      </c>
      <c r="E57" s="91"/>
      <c r="F57" s="91" t="b">
        <f>MIN(B57,D57)=MAX(B57,D57)</f>
        <v>1</v>
      </c>
    </row>
    <row r="58" spans="1:11" hidden="1" x14ac:dyDescent="0.2">
      <c r="A58" s="102" t="s">
        <v>57</v>
      </c>
      <c r="B58" s="92">
        <f>COUNT(Hospitality!B11:B27)</f>
        <v>12</v>
      </c>
      <c r="C58" s="92"/>
      <c r="D58" s="92">
        <f>COUNTIF(Hospitality!D11:D27,"*")</f>
        <v>12</v>
      </c>
      <c r="E58" s="93"/>
      <c r="F58" s="93" t="b">
        <f>MIN(B58,D58)=MAX(B58,D58)</f>
        <v>1</v>
      </c>
    </row>
    <row r="59" spans="1:11" hidden="1" x14ac:dyDescent="0.2">
      <c r="A59" s="103" t="s">
        <v>58</v>
      </c>
      <c r="B59" s="91">
        <f>COUNT('All other expenses'!B11:B26)</f>
        <v>13</v>
      </c>
      <c r="C59" s="91"/>
      <c r="D59" s="91">
        <f>COUNTIF('All other expenses'!D11:D26,"*")</f>
        <v>13</v>
      </c>
      <c r="E59" s="91"/>
      <c r="F59" s="91" t="b">
        <f>MIN(B59,D59)=MAX(B59,D59)</f>
        <v>1</v>
      </c>
    </row>
    <row r="60" spans="1:11" hidden="1" x14ac:dyDescent="0.2">
      <c r="A60" s="102" t="s">
        <v>59</v>
      </c>
      <c r="B60" s="92">
        <f>COUNTIF('Gifts and benefits'!B11:B24,"*")</f>
        <v>2</v>
      </c>
      <c r="C60" s="92">
        <f>COUNTIF('Gifts and benefits'!C11:C24,"*")</f>
        <v>2</v>
      </c>
      <c r="D60" s="92"/>
      <c r="E60" s="92">
        <f>COUNTA('Gifts and benefits'!E11:E24)</f>
        <v>2</v>
      </c>
      <c r="F60" s="93"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64"/>
  <sheetViews>
    <sheetView zoomScale="130" zoomScaleNormal="130" workbookViewId="0">
      <selection activeCell="B13" sqref="B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95" t="s">
        <v>60</v>
      </c>
      <c r="B1" s="195"/>
      <c r="C1" s="195"/>
      <c r="D1" s="195"/>
      <c r="E1" s="195"/>
      <c r="F1" s="46"/>
    </row>
    <row r="2" spans="1:6" ht="21" customHeight="1" x14ac:dyDescent="0.2">
      <c r="A2" s="4" t="s">
        <v>3</v>
      </c>
      <c r="B2" s="198" t="str">
        <f>'Summary and sign-off'!B2:F2</f>
        <v>Ministry for Pacific Peoples</v>
      </c>
      <c r="C2" s="198"/>
      <c r="D2" s="198"/>
      <c r="E2" s="198"/>
      <c r="F2" s="46"/>
    </row>
    <row r="3" spans="1:6" ht="21" customHeight="1" x14ac:dyDescent="0.2">
      <c r="A3" s="4" t="s">
        <v>61</v>
      </c>
      <c r="B3" s="198" t="str">
        <f>'Summary and sign-off'!B3:F3</f>
        <v>Laulu Mac Leauanae</v>
      </c>
      <c r="C3" s="198"/>
      <c r="D3" s="198"/>
      <c r="E3" s="198"/>
      <c r="F3" s="46"/>
    </row>
    <row r="4" spans="1:6" ht="21" customHeight="1" x14ac:dyDescent="0.2">
      <c r="A4" s="4" t="s">
        <v>62</v>
      </c>
      <c r="B4" s="198">
        <f>'Summary and sign-off'!B4:F4</f>
        <v>44013</v>
      </c>
      <c r="C4" s="198"/>
      <c r="D4" s="198"/>
      <c r="E4" s="198"/>
      <c r="F4" s="46"/>
    </row>
    <row r="5" spans="1:6" ht="21" customHeight="1" x14ac:dyDescent="0.2">
      <c r="A5" s="4" t="s">
        <v>63</v>
      </c>
      <c r="B5" s="198">
        <f>'Summary and sign-off'!B5:F5</f>
        <v>44377</v>
      </c>
      <c r="C5" s="198"/>
      <c r="D5" s="198"/>
      <c r="E5" s="198"/>
      <c r="F5" s="46"/>
    </row>
    <row r="6" spans="1:6" ht="21" customHeight="1" x14ac:dyDescent="0.2">
      <c r="A6" s="4" t="s">
        <v>64</v>
      </c>
      <c r="B6" s="193" t="s">
        <v>31</v>
      </c>
      <c r="C6" s="193"/>
      <c r="D6" s="193"/>
      <c r="E6" s="193"/>
      <c r="F6" s="46"/>
    </row>
    <row r="7" spans="1:6" ht="21" customHeight="1" x14ac:dyDescent="0.2">
      <c r="A7" s="4" t="s">
        <v>7</v>
      </c>
      <c r="B7" s="193" t="s">
        <v>34</v>
      </c>
      <c r="C7" s="193"/>
      <c r="D7" s="193"/>
      <c r="E7" s="193"/>
      <c r="F7" s="46"/>
    </row>
    <row r="8" spans="1:6" ht="36" customHeight="1" x14ac:dyDescent="0.2">
      <c r="A8" s="201" t="s">
        <v>65</v>
      </c>
      <c r="B8" s="202"/>
      <c r="C8" s="202"/>
      <c r="D8" s="202"/>
      <c r="E8" s="202"/>
      <c r="F8" s="22"/>
    </row>
    <row r="9" spans="1:6" ht="36" customHeight="1" x14ac:dyDescent="0.2">
      <c r="A9" s="203" t="s">
        <v>66</v>
      </c>
      <c r="B9" s="204"/>
      <c r="C9" s="204"/>
      <c r="D9" s="204"/>
      <c r="E9" s="204"/>
      <c r="F9" s="22"/>
    </row>
    <row r="10" spans="1:6" ht="24.75" customHeight="1" x14ac:dyDescent="0.2">
      <c r="A10" s="200" t="s">
        <v>67</v>
      </c>
      <c r="B10" s="205"/>
      <c r="C10" s="200"/>
      <c r="D10" s="200"/>
      <c r="E10" s="200"/>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4"/>
      <c r="C13" s="135"/>
      <c r="D13" s="135"/>
      <c r="E13" s="136"/>
      <c r="F13" s="1"/>
    </row>
    <row r="14" spans="1:6" s="68" customFormat="1" x14ac:dyDescent="0.2">
      <c r="A14" s="133"/>
      <c r="B14" s="134"/>
      <c r="C14" s="135" t="s">
        <v>127</v>
      </c>
      <c r="D14" s="135"/>
      <c r="E14" s="136"/>
      <c r="F14" s="1"/>
    </row>
    <row r="15" spans="1:6" s="68" customFormat="1" x14ac:dyDescent="0.2">
      <c r="A15" s="133"/>
      <c r="B15" s="134"/>
      <c r="C15" s="135"/>
      <c r="D15" s="135"/>
      <c r="E15" s="136"/>
      <c r="F15" s="1"/>
    </row>
    <row r="16" spans="1:6" s="68" customFormat="1" x14ac:dyDescent="0.2">
      <c r="A16" s="133"/>
      <c r="B16" s="134"/>
      <c r="C16" s="135"/>
      <c r="D16" s="135"/>
      <c r="E16" s="136"/>
      <c r="F16" s="1"/>
    </row>
    <row r="17" spans="1:6" s="68" customFormat="1" x14ac:dyDescent="0.2">
      <c r="A17" s="133"/>
      <c r="B17" s="134"/>
      <c r="C17" s="135"/>
      <c r="D17" s="135"/>
      <c r="E17" s="136"/>
      <c r="F17" s="1"/>
    </row>
    <row r="18" spans="1:6" s="68" customFormat="1" ht="12.75" customHeight="1" x14ac:dyDescent="0.2">
      <c r="A18" s="133"/>
      <c r="B18" s="134"/>
      <c r="C18" s="135"/>
      <c r="D18" s="135"/>
      <c r="E18" s="136"/>
      <c r="F18" s="1"/>
    </row>
    <row r="19" spans="1:6" s="68" customFormat="1" x14ac:dyDescent="0.2">
      <c r="A19" s="137"/>
      <c r="B19" s="134"/>
      <c r="C19" s="135"/>
      <c r="D19" s="135"/>
      <c r="E19" s="136"/>
      <c r="F19" s="1"/>
    </row>
    <row r="20" spans="1:6" s="68" customFormat="1" x14ac:dyDescent="0.2">
      <c r="A20" s="137"/>
      <c r="B20" s="134"/>
      <c r="C20" s="135"/>
      <c r="D20" s="135"/>
      <c r="E20" s="136"/>
      <c r="F20" s="1"/>
    </row>
    <row r="21" spans="1:6" s="68" customFormat="1" hidden="1" x14ac:dyDescent="0.2">
      <c r="A21" s="120"/>
      <c r="B21" s="121"/>
      <c r="C21" s="122"/>
      <c r="D21" s="122"/>
      <c r="E21" s="123"/>
      <c r="F21" s="1"/>
    </row>
    <row r="22" spans="1:6" ht="19.5" customHeight="1" x14ac:dyDescent="0.2">
      <c r="A22" s="86" t="s">
        <v>73</v>
      </c>
      <c r="B22" s="87">
        <f>SUM(B12:B21)</f>
        <v>0</v>
      </c>
      <c r="C22" s="144" t="str">
        <f>IF(SUBTOTAL(3,B12:B21)=SUBTOTAL(103,B12:B21),'Summary and sign-off'!$A$48,'Summary and sign-off'!$A$49)</f>
        <v>Check - there are no hidden rows with data</v>
      </c>
      <c r="D22" s="199" t="str">
        <f>IF('Summary and sign-off'!F55='Summary and sign-off'!F54,'Summary and sign-off'!A51,'Summary and sign-off'!A50)</f>
        <v>Check - each entry provides sufficient information</v>
      </c>
      <c r="E22" s="199"/>
      <c r="F22" s="46"/>
    </row>
    <row r="23" spans="1:6" ht="10.5" customHeight="1" x14ac:dyDescent="0.2">
      <c r="A23" s="27"/>
      <c r="B23" s="22"/>
      <c r="C23" s="27"/>
      <c r="D23" s="27"/>
      <c r="E23" s="27"/>
      <c r="F23" s="27"/>
    </row>
    <row r="24" spans="1:6" ht="24.75" customHeight="1" x14ac:dyDescent="0.2">
      <c r="A24" s="200" t="s">
        <v>74</v>
      </c>
      <c r="B24" s="200"/>
      <c r="C24" s="200"/>
      <c r="D24" s="200"/>
      <c r="E24" s="200"/>
      <c r="F24" s="47"/>
    </row>
    <row r="25" spans="1:6" ht="27" customHeight="1" x14ac:dyDescent="0.2">
      <c r="A25" s="35" t="s">
        <v>68</v>
      </c>
      <c r="B25" s="35" t="s">
        <v>13</v>
      </c>
      <c r="C25" s="35" t="s">
        <v>75</v>
      </c>
      <c r="D25" s="35" t="s">
        <v>71</v>
      </c>
      <c r="E25" s="35" t="s">
        <v>72</v>
      </c>
      <c r="F25" s="48"/>
    </row>
    <row r="26" spans="1:6" s="68" customFormat="1" hidden="1" x14ac:dyDescent="0.2">
      <c r="A26" s="111"/>
      <c r="B26" s="112"/>
      <c r="C26" s="113"/>
      <c r="D26" s="113"/>
      <c r="E26" s="114"/>
      <c r="F26" s="1"/>
    </row>
    <row r="27" spans="1:6" s="68" customFormat="1" ht="13.5" thickBot="1" x14ac:dyDescent="0.25">
      <c r="A27" s="133"/>
      <c r="B27" s="134"/>
      <c r="C27" s="135"/>
      <c r="D27" s="135"/>
      <c r="E27" s="136"/>
      <c r="F27" s="1"/>
    </row>
    <row r="28" spans="1:6" s="68" customFormat="1" ht="25.5" x14ac:dyDescent="0.2">
      <c r="A28" s="152">
        <v>44033</v>
      </c>
      <c r="B28" s="153">
        <v>483.78</v>
      </c>
      <c r="C28" s="162" t="s">
        <v>197</v>
      </c>
      <c r="D28" s="163" t="s">
        <v>133</v>
      </c>
      <c r="E28" s="164"/>
      <c r="F28" s="1"/>
    </row>
    <row r="29" spans="1:6" s="68" customFormat="1" x14ac:dyDescent="0.2">
      <c r="A29" s="182">
        <v>44033</v>
      </c>
      <c r="B29" s="183">
        <v>94.54</v>
      </c>
      <c r="C29" s="168"/>
      <c r="D29" s="135" t="s">
        <v>128</v>
      </c>
      <c r="E29" s="185" t="s">
        <v>123</v>
      </c>
      <c r="F29" s="1"/>
    </row>
    <row r="30" spans="1:6" s="68" customFormat="1" x14ac:dyDescent="0.2">
      <c r="A30" s="156">
        <v>44033</v>
      </c>
      <c r="B30" s="134">
        <v>22.7</v>
      </c>
      <c r="C30" s="186"/>
      <c r="D30" s="135" t="s">
        <v>151</v>
      </c>
      <c r="E30" s="185" t="s">
        <v>122</v>
      </c>
      <c r="F30" s="1"/>
    </row>
    <row r="31" spans="1:6" s="68" customFormat="1" ht="13.5" thickBot="1" x14ac:dyDescent="0.25">
      <c r="A31" s="154">
        <v>44033</v>
      </c>
      <c r="B31" s="155">
        <v>23.12</v>
      </c>
      <c r="C31" s="165"/>
      <c r="D31" s="165" t="s">
        <v>152</v>
      </c>
      <c r="E31" s="166" t="s">
        <v>122</v>
      </c>
      <c r="F31" s="1"/>
    </row>
    <row r="32" spans="1:6" s="68" customFormat="1" x14ac:dyDescent="0.2">
      <c r="A32" s="152">
        <v>44041</v>
      </c>
      <c r="B32" s="153">
        <v>354.79</v>
      </c>
      <c r="C32" s="167" t="s">
        <v>198</v>
      </c>
      <c r="D32" s="163" t="s">
        <v>133</v>
      </c>
      <c r="E32" s="164"/>
      <c r="F32" s="1"/>
    </row>
    <row r="33" spans="1:6" s="68" customFormat="1" x14ac:dyDescent="0.2">
      <c r="A33" s="182">
        <v>44041</v>
      </c>
      <c r="B33" s="183">
        <v>22.64</v>
      </c>
      <c r="C33" s="187"/>
      <c r="D33" s="135" t="s">
        <v>151</v>
      </c>
      <c r="E33" s="185" t="s">
        <v>122</v>
      </c>
      <c r="F33" s="1"/>
    </row>
    <row r="34" spans="1:6" s="68" customFormat="1" x14ac:dyDescent="0.2">
      <c r="A34" s="156">
        <v>44041</v>
      </c>
      <c r="B34" s="134">
        <v>99.6</v>
      </c>
      <c r="C34" s="187"/>
      <c r="D34" s="135" t="s">
        <v>128</v>
      </c>
      <c r="E34" s="185" t="s">
        <v>123</v>
      </c>
      <c r="F34" s="1"/>
    </row>
    <row r="35" spans="1:6" s="68" customFormat="1" ht="13.5" thickBot="1" x14ac:dyDescent="0.25">
      <c r="A35" s="154">
        <v>44041</v>
      </c>
      <c r="B35" s="155">
        <v>30.6</v>
      </c>
      <c r="C35" s="165"/>
      <c r="D35" s="174" t="s">
        <v>134</v>
      </c>
      <c r="E35" s="166" t="s">
        <v>122</v>
      </c>
      <c r="F35" s="1"/>
    </row>
    <row r="36" spans="1:6" s="68" customFormat="1" x14ac:dyDescent="0.2">
      <c r="A36" s="152">
        <v>44044</v>
      </c>
      <c r="B36" s="153">
        <v>423.59</v>
      </c>
      <c r="C36" s="162" t="s">
        <v>153</v>
      </c>
      <c r="D36" s="163" t="s">
        <v>133</v>
      </c>
      <c r="E36" s="164"/>
      <c r="F36" s="1"/>
    </row>
    <row r="37" spans="1:6" s="68" customFormat="1" x14ac:dyDescent="0.2">
      <c r="A37" s="182">
        <v>44044</v>
      </c>
      <c r="B37" s="183">
        <v>26.67</v>
      </c>
      <c r="C37" s="187"/>
      <c r="D37" s="135" t="s">
        <v>151</v>
      </c>
      <c r="E37" s="185" t="s">
        <v>122</v>
      </c>
      <c r="F37" s="1"/>
    </row>
    <row r="38" spans="1:6" s="68" customFormat="1" x14ac:dyDescent="0.2">
      <c r="A38" s="161">
        <v>44044</v>
      </c>
      <c r="B38" s="159">
        <v>30.9</v>
      </c>
      <c r="C38" s="187"/>
      <c r="D38" s="176" t="s">
        <v>134</v>
      </c>
      <c r="E38" s="177" t="s">
        <v>122</v>
      </c>
      <c r="F38" s="1"/>
    </row>
    <row r="39" spans="1:6" s="68" customFormat="1" ht="13.5" thickBot="1" x14ac:dyDescent="0.25">
      <c r="A39" s="157">
        <v>44044</v>
      </c>
      <c r="B39" s="158">
        <v>109.81</v>
      </c>
      <c r="C39" s="174"/>
      <c r="D39" s="174" t="s">
        <v>128</v>
      </c>
      <c r="E39" s="175" t="s">
        <v>123</v>
      </c>
      <c r="F39" s="1"/>
    </row>
    <row r="40" spans="1:6" s="68" customFormat="1" ht="13.5" thickBot="1" x14ac:dyDescent="0.25">
      <c r="A40" s="152" t="s">
        <v>154</v>
      </c>
      <c r="B40" s="153">
        <v>209</v>
      </c>
      <c r="C40" s="162" t="s">
        <v>207</v>
      </c>
      <c r="D40" s="163" t="s">
        <v>133</v>
      </c>
      <c r="E40" s="164"/>
      <c r="F40" s="1"/>
    </row>
    <row r="41" spans="1:6" s="68" customFormat="1" x14ac:dyDescent="0.2">
      <c r="A41" s="152" t="s">
        <v>155</v>
      </c>
      <c r="B41" s="153">
        <v>632.78</v>
      </c>
      <c r="C41" s="162" t="s">
        <v>156</v>
      </c>
      <c r="D41" s="163" t="s">
        <v>133</v>
      </c>
      <c r="E41" s="164"/>
      <c r="F41" s="1"/>
    </row>
    <row r="42" spans="1:6" s="68" customFormat="1" x14ac:dyDescent="0.2">
      <c r="A42" s="156">
        <v>44084</v>
      </c>
      <c r="B42" s="134">
        <v>41.6</v>
      </c>
      <c r="C42" s="135"/>
      <c r="D42" s="135" t="s">
        <v>130</v>
      </c>
      <c r="E42" s="169" t="s">
        <v>122</v>
      </c>
      <c r="F42" s="1"/>
    </row>
    <row r="43" spans="1:6" s="68" customFormat="1" x14ac:dyDescent="0.2">
      <c r="A43" s="161" t="s">
        <v>155</v>
      </c>
      <c r="B43" s="159">
        <v>344.91</v>
      </c>
      <c r="C43" s="135"/>
      <c r="D43" s="135" t="s">
        <v>128</v>
      </c>
      <c r="E43" s="177" t="s">
        <v>123</v>
      </c>
      <c r="F43" s="1"/>
    </row>
    <row r="44" spans="1:6" s="68" customFormat="1" ht="13.5" thickBot="1" x14ac:dyDescent="0.25">
      <c r="A44" s="161">
        <v>44087</v>
      </c>
      <c r="B44" s="159">
        <v>38.299999999999997</v>
      </c>
      <c r="C44" s="170"/>
      <c r="D44" s="176" t="s">
        <v>134</v>
      </c>
      <c r="E44" s="177" t="s">
        <v>122</v>
      </c>
      <c r="F44" s="1"/>
    </row>
    <row r="45" spans="1:6" s="68" customFormat="1" ht="13.5" thickBot="1" x14ac:dyDescent="0.25">
      <c r="A45" s="152">
        <v>44110</v>
      </c>
      <c r="B45" s="153">
        <v>176.47</v>
      </c>
      <c r="C45" s="162" t="s">
        <v>157</v>
      </c>
      <c r="D45" s="163" t="s">
        <v>128</v>
      </c>
      <c r="E45" s="164" t="s">
        <v>132</v>
      </c>
      <c r="F45" s="1"/>
    </row>
    <row r="46" spans="1:6" s="68" customFormat="1" ht="13.5" thickBot="1" x14ac:dyDescent="0.25">
      <c r="A46" s="152" t="s">
        <v>158</v>
      </c>
      <c r="B46" s="153">
        <v>433.78</v>
      </c>
      <c r="C46" s="190" t="s">
        <v>208</v>
      </c>
      <c r="D46" s="163" t="s">
        <v>133</v>
      </c>
      <c r="E46" s="164"/>
      <c r="F46" s="1"/>
    </row>
    <row r="47" spans="1:6" s="68" customFormat="1" x14ac:dyDescent="0.2">
      <c r="A47" s="152" t="s">
        <v>159</v>
      </c>
      <c r="B47" s="153">
        <v>779.78</v>
      </c>
      <c r="C47" s="162" t="s">
        <v>160</v>
      </c>
      <c r="D47" s="163" t="s">
        <v>133</v>
      </c>
      <c r="E47" s="164"/>
      <c r="F47" s="1"/>
    </row>
    <row r="48" spans="1:6" s="68" customFormat="1" x14ac:dyDescent="0.2">
      <c r="A48" s="156">
        <v>44148</v>
      </c>
      <c r="B48" s="134">
        <v>180</v>
      </c>
      <c r="C48" s="168"/>
      <c r="D48" s="135" t="s">
        <v>129</v>
      </c>
      <c r="E48" s="173" t="s">
        <v>123</v>
      </c>
      <c r="F48" s="1"/>
    </row>
    <row r="49" spans="1:6" s="68" customFormat="1" x14ac:dyDescent="0.2">
      <c r="A49" s="156">
        <v>44148</v>
      </c>
      <c r="B49" s="134">
        <v>10.199999999999999</v>
      </c>
      <c r="C49" s="168"/>
      <c r="D49" s="135" t="s">
        <v>161</v>
      </c>
      <c r="E49" s="173" t="s">
        <v>123</v>
      </c>
      <c r="F49" s="1"/>
    </row>
    <row r="50" spans="1:6" s="68" customFormat="1" x14ac:dyDescent="0.2">
      <c r="A50" s="156" t="s">
        <v>159</v>
      </c>
      <c r="B50" s="134">
        <v>95.81</v>
      </c>
      <c r="C50" s="170"/>
      <c r="D50" s="135" t="s">
        <v>128</v>
      </c>
      <c r="E50" s="173" t="s">
        <v>123</v>
      </c>
      <c r="F50" s="1"/>
    </row>
    <row r="51" spans="1:6" s="68" customFormat="1" ht="13.5" thickBot="1" x14ac:dyDescent="0.25">
      <c r="A51" s="157">
        <v>44149</v>
      </c>
      <c r="B51" s="158">
        <v>31.9</v>
      </c>
      <c r="C51" s="165"/>
      <c r="D51" s="174" t="s">
        <v>136</v>
      </c>
      <c r="E51" s="175" t="s">
        <v>122</v>
      </c>
      <c r="F51" s="1"/>
    </row>
    <row r="52" spans="1:6" s="68" customFormat="1" x14ac:dyDescent="0.2">
      <c r="A52" s="152" t="s">
        <v>162</v>
      </c>
      <c r="B52" s="153">
        <v>433.8</v>
      </c>
      <c r="C52" s="162" t="s">
        <v>163</v>
      </c>
      <c r="D52" s="163" t="s">
        <v>133</v>
      </c>
      <c r="E52" s="164"/>
      <c r="F52" s="1"/>
    </row>
    <row r="53" spans="1:6" s="68" customFormat="1" x14ac:dyDescent="0.2">
      <c r="A53" s="156">
        <v>44168</v>
      </c>
      <c r="B53" s="134">
        <v>269.63</v>
      </c>
      <c r="C53" s="135"/>
      <c r="D53" s="184" t="s">
        <v>128</v>
      </c>
      <c r="E53" s="169" t="s">
        <v>123</v>
      </c>
      <c r="F53" s="1"/>
    </row>
    <row r="54" spans="1:6" s="68" customFormat="1" ht="13.5" thickBot="1" x14ac:dyDescent="0.25">
      <c r="A54" s="156">
        <v>44169</v>
      </c>
      <c r="B54" s="134">
        <v>27</v>
      </c>
      <c r="C54" s="135"/>
      <c r="D54" s="135" t="s">
        <v>138</v>
      </c>
      <c r="E54" s="169" t="s">
        <v>123</v>
      </c>
      <c r="F54" s="1"/>
    </row>
    <row r="55" spans="1:6" s="68" customFormat="1" x14ac:dyDescent="0.2">
      <c r="A55" s="152" t="s">
        <v>164</v>
      </c>
      <c r="B55" s="153">
        <v>400.84</v>
      </c>
      <c r="C55" s="162" t="s">
        <v>201</v>
      </c>
      <c r="D55" s="163" t="s">
        <v>128</v>
      </c>
      <c r="E55" s="164" t="s">
        <v>123</v>
      </c>
      <c r="F55" s="1"/>
    </row>
    <row r="56" spans="1:6" s="68" customFormat="1" x14ac:dyDescent="0.2">
      <c r="A56" s="156">
        <v>44176</v>
      </c>
      <c r="B56" s="134">
        <v>27.63</v>
      </c>
      <c r="C56" s="168"/>
      <c r="D56" s="135" t="s">
        <v>151</v>
      </c>
      <c r="E56" s="169" t="s">
        <v>122</v>
      </c>
      <c r="F56" s="1"/>
    </row>
    <row r="57" spans="1:6" s="68" customFormat="1" ht="13.5" thickBot="1" x14ac:dyDescent="0.25">
      <c r="A57" s="154">
        <v>44179</v>
      </c>
      <c r="B57" s="155">
        <v>8</v>
      </c>
      <c r="C57" s="171"/>
      <c r="D57" s="165" t="s">
        <v>138</v>
      </c>
      <c r="E57" s="166" t="s">
        <v>123</v>
      </c>
      <c r="F57" s="1"/>
    </row>
    <row r="58" spans="1:6" s="68" customFormat="1" x14ac:dyDescent="0.2">
      <c r="A58" s="152" t="s">
        <v>165</v>
      </c>
      <c r="B58" s="153">
        <v>1260.58</v>
      </c>
      <c r="C58" s="162" t="s">
        <v>166</v>
      </c>
      <c r="D58" s="163" t="s">
        <v>167</v>
      </c>
      <c r="E58" s="164"/>
      <c r="F58" s="1"/>
    </row>
    <row r="59" spans="1:6" s="68" customFormat="1" x14ac:dyDescent="0.2">
      <c r="A59" s="156" t="s">
        <v>169</v>
      </c>
      <c r="B59" s="134">
        <v>700.01</v>
      </c>
      <c r="C59" s="135"/>
      <c r="D59" s="135" t="s">
        <v>129</v>
      </c>
      <c r="E59" s="169" t="s">
        <v>168</v>
      </c>
      <c r="F59" s="1"/>
    </row>
    <row r="60" spans="1:6" s="68" customFormat="1" ht="13.5" thickBot="1" x14ac:dyDescent="0.25">
      <c r="A60" s="156" t="s">
        <v>169</v>
      </c>
      <c r="B60" s="134">
        <v>204.26</v>
      </c>
      <c r="C60" s="168"/>
      <c r="D60" s="135" t="s">
        <v>137</v>
      </c>
      <c r="E60" s="169" t="s">
        <v>168</v>
      </c>
      <c r="F60" s="1"/>
    </row>
    <row r="61" spans="1:6" s="68" customFormat="1" x14ac:dyDescent="0.2">
      <c r="A61" s="152" t="s">
        <v>170</v>
      </c>
      <c r="B61" s="160">
        <v>433.6</v>
      </c>
      <c r="C61" s="178" t="s">
        <v>171</v>
      </c>
      <c r="D61" s="163" t="s">
        <v>172</v>
      </c>
      <c r="E61" s="164"/>
      <c r="F61" s="1"/>
    </row>
    <row r="62" spans="1:6" s="68" customFormat="1" x14ac:dyDescent="0.2">
      <c r="A62" s="156" t="s">
        <v>170</v>
      </c>
      <c r="B62" s="134">
        <v>149.80000000000001</v>
      </c>
      <c r="C62" s="135"/>
      <c r="D62" s="135" t="s">
        <v>137</v>
      </c>
      <c r="E62" s="169" t="s">
        <v>173</v>
      </c>
      <c r="F62" s="1"/>
    </row>
    <row r="63" spans="1:6" s="68" customFormat="1" x14ac:dyDescent="0.2">
      <c r="A63" s="161">
        <v>44259</v>
      </c>
      <c r="B63" s="159">
        <v>237.15</v>
      </c>
      <c r="C63" s="135"/>
      <c r="D63" s="135" t="s">
        <v>129</v>
      </c>
      <c r="E63" s="169" t="s">
        <v>173</v>
      </c>
      <c r="F63" s="1"/>
    </row>
    <row r="64" spans="1:6" s="68" customFormat="1" x14ac:dyDescent="0.2">
      <c r="A64" s="161">
        <v>44259</v>
      </c>
      <c r="B64" s="159">
        <v>25</v>
      </c>
      <c r="C64" s="135"/>
      <c r="D64" s="135" t="s">
        <v>138</v>
      </c>
      <c r="E64" s="169" t="s">
        <v>173</v>
      </c>
      <c r="F64" s="1"/>
    </row>
    <row r="65" spans="1:6" s="68" customFormat="1" x14ac:dyDescent="0.2">
      <c r="A65" s="161">
        <v>44259</v>
      </c>
      <c r="B65" s="159">
        <v>12.5</v>
      </c>
      <c r="C65" s="135"/>
      <c r="D65" s="135" t="s">
        <v>138</v>
      </c>
      <c r="E65" s="169" t="s">
        <v>123</v>
      </c>
      <c r="F65" s="1"/>
    </row>
    <row r="66" spans="1:6" s="68" customFormat="1" x14ac:dyDescent="0.2">
      <c r="A66" s="161">
        <v>44259</v>
      </c>
      <c r="B66" s="159">
        <v>27.5</v>
      </c>
      <c r="C66" s="135"/>
      <c r="D66" s="135" t="s">
        <v>196</v>
      </c>
      <c r="E66" s="169" t="s">
        <v>173</v>
      </c>
      <c r="F66" s="1"/>
    </row>
    <row r="67" spans="1:6" s="68" customFormat="1" x14ac:dyDescent="0.2">
      <c r="A67" s="161">
        <v>44259</v>
      </c>
      <c r="B67" s="159">
        <v>35.6</v>
      </c>
      <c r="C67" s="135"/>
      <c r="D67" s="135" t="s">
        <v>195</v>
      </c>
      <c r="E67" s="169" t="s">
        <v>173</v>
      </c>
      <c r="F67" s="1"/>
    </row>
    <row r="68" spans="1:6" s="68" customFormat="1" x14ac:dyDescent="0.2">
      <c r="A68" s="161">
        <v>44260</v>
      </c>
      <c r="B68" s="159">
        <v>18</v>
      </c>
      <c r="C68" s="135"/>
      <c r="D68" s="135" t="s">
        <v>194</v>
      </c>
      <c r="E68" s="169" t="s">
        <v>173</v>
      </c>
      <c r="F68" s="1"/>
    </row>
    <row r="69" spans="1:6" s="68" customFormat="1" ht="13.5" thickBot="1" x14ac:dyDescent="0.25">
      <c r="A69" s="161">
        <v>44260</v>
      </c>
      <c r="B69" s="159">
        <v>23</v>
      </c>
      <c r="C69" s="135"/>
      <c r="D69" s="165" t="s">
        <v>124</v>
      </c>
      <c r="E69" s="169" t="s">
        <v>173</v>
      </c>
      <c r="F69" s="1"/>
    </row>
    <row r="70" spans="1:6" s="68" customFormat="1" x14ac:dyDescent="0.2">
      <c r="A70" s="152" t="s">
        <v>174</v>
      </c>
      <c r="B70" s="153">
        <v>509.2</v>
      </c>
      <c r="C70" s="178" t="s">
        <v>175</v>
      </c>
      <c r="D70" s="163" t="s">
        <v>131</v>
      </c>
      <c r="E70" s="164"/>
      <c r="F70" s="1"/>
    </row>
    <row r="71" spans="1:6" s="68" customFormat="1" x14ac:dyDescent="0.2">
      <c r="A71" s="156">
        <v>44285</v>
      </c>
      <c r="B71" s="134">
        <v>200.65</v>
      </c>
      <c r="C71" s="135"/>
      <c r="D71" s="135" t="s">
        <v>129</v>
      </c>
      <c r="E71" s="169" t="s">
        <v>173</v>
      </c>
      <c r="F71" s="1"/>
    </row>
    <row r="72" spans="1:6" s="68" customFormat="1" ht="13.5" thickBot="1" x14ac:dyDescent="0.25">
      <c r="A72" s="156" t="s">
        <v>174</v>
      </c>
      <c r="B72" s="134">
        <v>236.58</v>
      </c>
      <c r="C72" s="170"/>
      <c r="D72" s="135" t="s">
        <v>128</v>
      </c>
      <c r="E72" s="169" t="s">
        <v>173</v>
      </c>
      <c r="F72" s="1"/>
    </row>
    <row r="73" spans="1:6" s="68" customFormat="1" x14ac:dyDescent="0.2">
      <c r="A73" s="152">
        <v>44309</v>
      </c>
      <c r="B73" s="160">
        <v>488.6</v>
      </c>
      <c r="C73" s="178" t="s">
        <v>203</v>
      </c>
      <c r="D73" s="163" t="s">
        <v>133</v>
      </c>
      <c r="E73" s="164"/>
      <c r="F73" s="1"/>
    </row>
    <row r="74" spans="1:6" s="68" customFormat="1" x14ac:dyDescent="0.2">
      <c r="A74" s="182">
        <v>44309</v>
      </c>
      <c r="B74" s="188">
        <v>26.15</v>
      </c>
      <c r="C74" s="135"/>
      <c r="D74" s="189" t="s">
        <v>151</v>
      </c>
      <c r="E74" s="185" t="s">
        <v>122</v>
      </c>
      <c r="F74" s="1"/>
    </row>
    <row r="75" spans="1:6" s="68" customFormat="1" x14ac:dyDescent="0.2">
      <c r="A75" s="161">
        <v>44309</v>
      </c>
      <c r="B75" s="159">
        <v>197.2</v>
      </c>
      <c r="C75" s="135"/>
      <c r="D75" s="135" t="s">
        <v>137</v>
      </c>
      <c r="E75" s="169" t="s">
        <v>123</v>
      </c>
      <c r="F75" s="1"/>
    </row>
    <row r="76" spans="1:6" s="68" customFormat="1" ht="13.5" thickBot="1" x14ac:dyDescent="0.25">
      <c r="A76" s="161">
        <v>44309</v>
      </c>
      <c r="B76" s="159">
        <v>23</v>
      </c>
      <c r="C76" s="170"/>
      <c r="D76" s="176" t="s">
        <v>138</v>
      </c>
      <c r="E76" s="177" t="s">
        <v>123</v>
      </c>
      <c r="F76" s="1"/>
    </row>
    <row r="77" spans="1:6" s="68" customFormat="1" x14ac:dyDescent="0.2">
      <c r="A77" s="152">
        <v>44325</v>
      </c>
      <c r="B77" s="153">
        <v>475.8</v>
      </c>
      <c r="C77" s="162" t="s">
        <v>176</v>
      </c>
      <c r="D77" s="163" t="s">
        <v>133</v>
      </c>
      <c r="E77" s="164"/>
      <c r="F77" s="1"/>
    </row>
    <row r="78" spans="1:6" s="68" customFormat="1" x14ac:dyDescent="0.2">
      <c r="A78" s="182">
        <v>44325</v>
      </c>
      <c r="B78" s="188">
        <v>45</v>
      </c>
      <c r="C78" s="135"/>
      <c r="D78" s="189" t="s">
        <v>138</v>
      </c>
      <c r="E78" s="185" t="s">
        <v>122</v>
      </c>
      <c r="F78" s="1"/>
    </row>
    <row r="79" spans="1:6" s="68" customFormat="1" ht="13.5" thickBot="1" x14ac:dyDescent="0.25">
      <c r="A79" s="157">
        <v>44325</v>
      </c>
      <c r="B79" s="158">
        <v>89.87</v>
      </c>
      <c r="C79" s="171"/>
      <c r="D79" s="135" t="s">
        <v>128</v>
      </c>
      <c r="E79" s="166" t="s">
        <v>123</v>
      </c>
      <c r="F79" s="1"/>
    </row>
    <row r="80" spans="1:6" s="68" customFormat="1" x14ac:dyDescent="0.2">
      <c r="A80" s="152" t="s">
        <v>177</v>
      </c>
      <c r="B80" s="153">
        <v>409.6</v>
      </c>
      <c r="C80" s="162" t="s">
        <v>178</v>
      </c>
      <c r="D80" s="163" t="s">
        <v>133</v>
      </c>
      <c r="E80" s="164"/>
      <c r="F80" s="1"/>
    </row>
    <row r="81" spans="1:6" s="68" customFormat="1" x14ac:dyDescent="0.2">
      <c r="A81" s="182">
        <v>44331</v>
      </c>
      <c r="B81" s="183">
        <v>260.02999999999997</v>
      </c>
      <c r="C81" s="135"/>
      <c r="D81" s="135" t="s">
        <v>129</v>
      </c>
      <c r="E81" s="185" t="s">
        <v>123</v>
      </c>
      <c r="F81" s="1"/>
    </row>
    <row r="82" spans="1:6" s="68" customFormat="1" x14ac:dyDescent="0.2">
      <c r="A82" s="182">
        <v>44331</v>
      </c>
      <c r="B82" s="183">
        <v>13.9495</v>
      </c>
      <c r="C82" s="191"/>
      <c r="D82" s="184" t="s">
        <v>194</v>
      </c>
      <c r="E82" s="185" t="s">
        <v>123</v>
      </c>
      <c r="F82" s="1"/>
    </row>
    <row r="83" spans="1:6" s="68" customFormat="1" ht="13.5" thickBot="1" x14ac:dyDescent="0.25">
      <c r="A83" s="154">
        <v>44331</v>
      </c>
      <c r="B83" s="155">
        <v>40</v>
      </c>
      <c r="C83" s="165"/>
      <c r="D83" s="165" t="s">
        <v>138</v>
      </c>
      <c r="E83" s="166" t="s">
        <v>123</v>
      </c>
      <c r="F83" s="1"/>
    </row>
    <row r="84" spans="1:6" s="68" customFormat="1" x14ac:dyDescent="0.2">
      <c r="A84" s="152">
        <v>44338</v>
      </c>
      <c r="B84" s="153">
        <v>368.6</v>
      </c>
      <c r="C84" s="162" t="s">
        <v>179</v>
      </c>
      <c r="D84" s="163" t="s">
        <v>133</v>
      </c>
      <c r="E84" s="164"/>
      <c r="F84" s="1"/>
    </row>
    <row r="85" spans="1:6" s="68" customFormat="1" ht="13.5" thickBot="1" x14ac:dyDescent="0.25">
      <c r="A85" s="154">
        <v>44338</v>
      </c>
      <c r="B85" s="155">
        <v>50.73</v>
      </c>
      <c r="C85" s="165"/>
      <c r="D85" s="165" t="s">
        <v>151</v>
      </c>
      <c r="E85" s="166" t="s">
        <v>122</v>
      </c>
      <c r="F85" s="1"/>
    </row>
    <row r="86" spans="1:6" s="68" customFormat="1" x14ac:dyDescent="0.2">
      <c r="A86" s="152">
        <v>44346</v>
      </c>
      <c r="B86" s="153">
        <v>516.6</v>
      </c>
      <c r="C86" s="162" t="s">
        <v>180</v>
      </c>
      <c r="D86" s="163" t="s">
        <v>133</v>
      </c>
      <c r="E86" s="164"/>
      <c r="F86" s="1"/>
    </row>
    <row r="87" spans="1:6" s="68" customFormat="1" ht="13.5" thickBot="1" x14ac:dyDescent="0.25">
      <c r="A87" s="154">
        <v>44346</v>
      </c>
      <c r="B87" s="155">
        <v>99.96</v>
      </c>
      <c r="C87" s="165"/>
      <c r="D87" s="165" t="s">
        <v>128</v>
      </c>
      <c r="E87" s="166" t="s">
        <v>123</v>
      </c>
      <c r="F87" s="1"/>
    </row>
    <row r="88" spans="1:6" s="68" customFormat="1" x14ac:dyDescent="0.2">
      <c r="A88" s="152" t="s">
        <v>181</v>
      </c>
      <c r="B88" s="159">
        <v>463.6</v>
      </c>
      <c r="C88" s="170" t="s">
        <v>182</v>
      </c>
      <c r="D88" s="163" t="s">
        <v>133</v>
      </c>
      <c r="E88" s="164"/>
      <c r="F88" s="1"/>
    </row>
    <row r="89" spans="1:6" s="68" customFormat="1" ht="13.5" thickBot="1" x14ac:dyDescent="0.25">
      <c r="A89" s="154" t="s">
        <v>181</v>
      </c>
      <c r="B89" s="134">
        <v>316.41000000000003</v>
      </c>
      <c r="C89" s="165"/>
      <c r="D89" s="165" t="s">
        <v>128</v>
      </c>
      <c r="E89" s="166" t="s">
        <v>123</v>
      </c>
      <c r="F89" s="1"/>
    </row>
    <row r="90" spans="1:6" s="68" customFormat="1" x14ac:dyDescent="0.2">
      <c r="A90" s="152">
        <v>44366</v>
      </c>
      <c r="B90" s="153">
        <v>409.6</v>
      </c>
      <c r="C90" s="163" t="s">
        <v>183</v>
      </c>
      <c r="D90" s="163" t="s">
        <v>133</v>
      </c>
      <c r="E90" s="164"/>
      <c r="F90" s="1"/>
    </row>
    <row r="91" spans="1:6" s="68" customFormat="1" x14ac:dyDescent="0.2">
      <c r="A91" s="156">
        <v>44366</v>
      </c>
      <c r="B91" s="134">
        <v>103.6</v>
      </c>
      <c r="C91" s="135"/>
      <c r="D91" s="135" t="s">
        <v>128</v>
      </c>
      <c r="E91" s="169" t="s">
        <v>123</v>
      </c>
      <c r="F91" s="1"/>
    </row>
    <row r="92" spans="1:6" s="68" customFormat="1" x14ac:dyDescent="0.2">
      <c r="A92" s="156">
        <v>44366</v>
      </c>
      <c r="B92" s="134">
        <v>6.1</v>
      </c>
      <c r="C92" s="135"/>
      <c r="D92" s="135" t="s">
        <v>138</v>
      </c>
      <c r="E92" s="169" t="s">
        <v>123</v>
      </c>
      <c r="F92" s="1"/>
    </row>
    <row r="93" spans="1:6" s="68" customFormat="1" x14ac:dyDescent="0.2">
      <c r="A93" s="156">
        <v>44366</v>
      </c>
      <c r="B93" s="134">
        <v>23.66</v>
      </c>
      <c r="C93" s="135"/>
      <c r="D93" s="135" t="s">
        <v>151</v>
      </c>
      <c r="E93" s="169" t="s">
        <v>122</v>
      </c>
      <c r="F93" s="1"/>
    </row>
    <row r="94" spans="1:6" s="68" customFormat="1" ht="13.5" thickBot="1" x14ac:dyDescent="0.25">
      <c r="A94" s="154">
        <v>44366</v>
      </c>
      <c r="B94" s="155">
        <v>33.590000000000003</v>
      </c>
      <c r="C94" s="165"/>
      <c r="D94" s="165" t="s">
        <v>152</v>
      </c>
      <c r="E94" s="166" t="s">
        <v>122</v>
      </c>
      <c r="F94" s="1"/>
    </row>
    <row r="95" spans="1:6" s="68" customFormat="1" x14ac:dyDescent="0.2">
      <c r="A95" s="152">
        <v>44370</v>
      </c>
      <c r="B95" s="153">
        <v>436.4</v>
      </c>
      <c r="C95" s="163" t="s">
        <v>184</v>
      </c>
      <c r="D95" s="163" t="s">
        <v>133</v>
      </c>
      <c r="E95" s="164"/>
      <c r="F95" s="1"/>
    </row>
    <row r="96" spans="1:6" s="68" customFormat="1" x14ac:dyDescent="0.2">
      <c r="A96" s="156">
        <v>44370</v>
      </c>
      <c r="B96" s="134">
        <v>57.19</v>
      </c>
      <c r="C96" s="135"/>
      <c r="D96" s="135" t="s">
        <v>128</v>
      </c>
      <c r="E96" s="169" t="s">
        <v>123</v>
      </c>
      <c r="F96" s="1"/>
    </row>
    <row r="97" spans="1:6" s="68" customFormat="1" x14ac:dyDescent="0.2">
      <c r="A97" s="156">
        <v>44370</v>
      </c>
      <c r="B97" s="134">
        <v>34.28</v>
      </c>
      <c r="C97" s="135"/>
      <c r="D97" s="135" t="s">
        <v>151</v>
      </c>
      <c r="E97" s="169" t="s">
        <v>122</v>
      </c>
      <c r="F97" s="1"/>
    </row>
    <row r="98" spans="1:6" s="68" customFormat="1" ht="13.5" thickBot="1" x14ac:dyDescent="0.25">
      <c r="A98" s="154">
        <v>44370</v>
      </c>
      <c r="B98" s="155">
        <v>33.799999999999997</v>
      </c>
      <c r="C98" s="165"/>
      <c r="D98" s="165" t="s">
        <v>134</v>
      </c>
      <c r="E98" s="166" t="s">
        <v>122</v>
      </c>
      <c r="F98" s="1"/>
    </row>
    <row r="99" spans="1:6" s="68" customFormat="1" x14ac:dyDescent="0.2">
      <c r="A99" s="133"/>
      <c r="B99" s="134"/>
      <c r="C99" s="135"/>
      <c r="D99" s="135"/>
      <c r="E99" s="136"/>
      <c r="F99" s="1"/>
    </row>
    <row r="100" spans="1:6" s="68" customFormat="1" x14ac:dyDescent="0.2">
      <c r="A100" s="133"/>
      <c r="B100" s="134"/>
      <c r="C100" s="135"/>
      <c r="D100" s="135"/>
      <c r="E100" s="136"/>
      <c r="F100" s="1"/>
    </row>
    <row r="101" spans="1:6" s="68" customFormat="1" x14ac:dyDescent="0.2">
      <c r="A101" s="133"/>
      <c r="B101" s="134"/>
      <c r="C101" s="135"/>
      <c r="D101" s="135"/>
      <c r="E101" s="136"/>
      <c r="F101" s="1"/>
    </row>
    <row r="102" spans="1:6" s="68" customFormat="1" x14ac:dyDescent="0.2">
      <c r="A102" s="133"/>
      <c r="B102" s="134"/>
      <c r="C102" s="135"/>
      <c r="D102" s="135"/>
      <c r="E102" s="136"/>
      <c r="F102" s="1"/>
    </row>
    <row r="103" spans="1:6" s="68" customFormat="1" x14ac:dyDescent="0.2">
      <c r="A103" s="133"/>
      <c r="B103" s="134"/>
      <c r="C103" s="135"/>
      <c r="D103" s="135"/>
      <c r="E103" s="136"/>
      <c r="F103" s="1"/>
    </row>
    <row r="104" spans="1:6" s="68" customFormat="1" x14ac:dyDescent="0.2">
      <c r="A104" s="133"/>
      <c r="B104" s="134"/>
      <c r="C104" s="135"/>
      <c r="D104" s="135"/>
      <c r="E104" s="136"/>
      <c r="F104" s="1"/>
    </row>
    <row r="105" spans="1:6" s="68" customFormat="1" hidden="1" x14ac:dyDescent="0.2">
      <c r="A105" s="124"/>
      <c r="B105" s="125"/>
      <c r="C105" s="126"/>
      <c r="D105" s="126"/>
      <c r="E105" s="127"/>
      <c r="F105" s="1"/>
    </row>
    <row r="106" spans="1:6" ht="19.5" customHeight="1" x14ac:dyDescent="0.2">
      <c r="A106" s="86" t="s">
        <v>76</v>
      </c>
      <c r="B106" s="87">
        <f>SUM(B26:B105)</f>
        <v>14960.919500000004</v>
      </c>
      <c r="C106" s="144" t="str">
        <f>IF(SUBTOTAL(3,B26:B105)=SUBTOTAL(103,B26:B105),'Summary and sign-off'!$A$48,'Summary and sign-off'!$A$49)</f>
        <v>Check - there are no hidden rows with data</v>
      </c>
      <c r="D106" s="199" t="str">
        <f>IF('Summary and sign-off'!F56='Summary and sign-off'!F54,'Summary and sign-off'!A51,'Summary and sign-off'!A50)</f>
        <v>Check - each entry provides sufficient information</v>
      </c>
      <c r="E106" s="199"/>
      <c r="F106" s="46"/>
    </row>
    <row r="107" spans="1:6" ht="10.5" customHeight="1" x14ac:dyDescent="0.2">
      <c r="A107" s="27"/>
      <c r="B107" s="22"/>
      <c r="C107" s="27"/>
      <c r="D107" s="27"/>
      <c r="E107" s="27"/>
      <c r="F107" s="27"/>
    </row>
    <row r="108" spans="1:6" ht="24.75" customHeight="1" x14ac:dyDescent="0.2">
      <c r="A108" s="200" t="s">
        <v>77</v>
      </c>
      <c r="B108" s="200"/>
      <c r="C108" s="200"/>
      <c r="D108" s="200"/>
      <c r="E108" s="200"/>
      <c r="F108" s="46"/>
    </row>
    <row r="109" spans="1:6" ht="27" customHeight="1" x14ac:dyDescent="0.2">
      <c r="A109" s="35" t="s">
        <v>68</v>
      </c>
      <c r="B109" s="35" t="s">
        <v>13</v>
      </c>
      <c r="C109" s="35" t="s">
        <v>78</v>
      </c>
      <c r="D109" s="35" t="s">
        <v>79</v>
      </c>
      <c r="E109" s="35" t="s">
        <v>72</v>
      </c>
      <c r="F109" s="49"/>
    </row>
    <row r="110" spans="1:6" s="68" customFormat="1" hidden="1" x14ac:dyDescent="0.2">
      <c r="A110" s="111"/>
      <c r="B110" s="112"/>
      <c r="C110" s="113"/>
      <c r="D110" s="113"/>
      <c r="E110" s="114"/>
      <c r="F110" s="1"/>
    </row>
    <row r="111" spans="1:6" s="68" customFormat="1" x14ac:dyDescent="0.2">
      <c r="A111" s="133"/>
      <c r="B111" s="134"/>
      <c r="C111" s="135"/>
      <c r="D111" s="135"/>
      <c r="E111" s="136"/>
      <c r="F111" s="1"/>
    </row>
    <row r="112" spans="1:6" s="68" customFormat="1" x14ac:dyDescent="0.2">
      <c r="A112" s="148">
        <v>44028</v>
      </c>
      <c r="B112" s="134">
        <v>9.6</v>
      </c>
      <c r="C112" s="170" t="s">
        <v>185</v>
      </c>
      <c r="D112" s="172" t="s">
        <v>135</v>
      </c>
      <c r="E112" s="172" t="s">
        <v>122</v>
      </c>
      <c r="F112" s="1"/>
    </row>
    <row r="113" spans="1:6" s="68" customFormat="1" x14ac:dyDescent="0.2">
      <c r="A113" s="179">
        <v>44047</v>
      </c>
      <c r="B113" s="134">
        <v>9.5</v>
      </c>
      <c r="C113" s="135" t="s">
        <v>186</v>
      </c>
      <c r="D113" s="180" t="s">
        <v>138</v>
      </c>
      <c r="E113" s="181" t="s">
        <v>122</v>
      </c>
      <c r="F113" s="1"/>
    </row>
    <row r="114" spans="1:6" s="68" customFormat="1" x14ac:dyDescent="0.2">
      <c r="A114" s="148">
        <v>44053</v>
      </c>
      <c r="B114" s="134">
        <v>9.5</v>
      </c>
      <c r="C114" s="135" t="s">
        <v>187</v>
      </c>
      <c r="D114" s="135" t="s">
        <v>135</v>
      </c>
      <c r="E114" s="136" t="s">
        <v>122</v>
      </c>
      <c r="F114" s="1"/>
    </row>
    <row r="115" spans="1:6" s="68" customFormat="1" x14ac:dyDescent="0.2">
      <c r="A115" s="148">
        <v>44088</v>
      </c>
      <c r="B115" s="134">
        <v>5.5</v>
      </c>
      <c r="C115" s="170" t="s">
        <v>188</v>
      </c>
      <c r="D115" s="135" t="s">
        <v>135</v>
      </c>
      <c r="E115" s="136" t="s">
        <v>122</v>
      </c>
      <c r="F115" s="1"/>
    </row>
    <row r="116" spans="1:6" s="68" customFormat="1" x14ac:dyDescent="0.2">
      <c r="A116" s="148">
        <v>44104</v>
      </c>
      <c r="B116" s="134">
        <v>35.5</v>
      </c>
      <c r="C116" s="135" t="s">
        <v>209</v>
      </c>
      <c r="D116" s="135" t="s">
        <v>135</v>
      </c>
      <c r="E116" s="136" t="s">
        <v>122</v>
      </c>
      <c r="F116" s="1"/>
    </row>
    <row r="117" spans="1:6" s="68" customFormat="1" x14ac:dyDescent="0.2">
      <c r="A117" s="148">
        <v>44148</v>
      </c>
      <c r="B117" s="134">
        <v>6</v>
      </c>
      <c r="C117" s="135" t="s">
        <v>189</v>
      </c>
      <c r="D117" s="135" t="s">
        <v>138</v>
      </c>
      <c r="E117" s="136" t="s">
        <v>122</v>
      </c>
      <c r="F117" s="1"/>
    </row>
    <row r="118" spans="1:6" s="68" customFormat="1" x14ac:dyDescent="0.2">
      <c r="A118" s="148">
        <v>44299</v>
      </c>
      <c r="B118" s="134">
        <v>16.5</v>
      </c>
      <c r="C118" s="135" t="s">
        <v>190</v>
      </c>
      <c r="D118" s="135" t="s">
        <v>140</v>
      </c>
      <c r="E118" s="136" t="s">
        <v>122</v>
      </c>
      <c r="F118" s="1"/>
    </row>
    <row r="119" spans="1:6" s="68" customFormat="1" x14ac:dyDescent="0.2">
      <c r="A119" s="148">
        <v>44329</v>
      </c>
      <c r="B119" s="134">
        <v>12</v>
      </c>
      <c r="C119" s="135" t="s">
        <v>191</v>
      </c>
      <c r="D119" s="135" t="s">
        <v>138</v>
      </c>
      <c r="E119" s="136" t="s">
        <v>122</v>
      </c>
      <c r="F119" s="1"/>
    </row>
    <row r="120" spans="1:6" s="68" customFormat="1" x14ac:dyDescent="0.2">
      <c r="A120" s="148">
        <v>44337</v>
      </c>
      <c r="B120" s="134">
        <v>7</v>
      </c>
      <c r="C120" s="135" t="s">
        <v>202</v>
      </c>
      <c r="D120" s="135" t="s">
        <v>138</v>
      </c>
      <c r="E120" s="136" t="s">
        <v>122</v>
      </c>
      <c r="F120" s="1"/>
    </row>
    <row r="121" spans="1:6" s="68" customFormat="1" x14ac:dyDescent="0.2">
      <c r="A121" s="148">
        <v>44343</v>
      </c>
      <c r="B121" s="134">
        <v>15</v>
      </c>
      <c r="C121" s="135" t="s">
        <v>192</v>
      </c>
      <c r="D121" s="135" t="s">
        <v>135</v>
      </c>
      <c r="E121" s="136" t="s">
        <v>122</v>
      </c>
      <c r="F121" s="1"/>
    </row>
    <row r="122" spans="1:6" s="68" customFormat="1" x14ac:dyDescent="0.2">
      <c r="A122" s="148">
        <v>44343</v>
      </c>
      <c r="B122" s="134">
        <v>12</v>
      </c>
      <c r="C122" s="135" t="s">
        <v>193</v>
      </c>
      <c r="D122" s="135" t="s">
        <v>135</v>
      </c>
      <c r="E122" s="136" t="s">
        <v>122</v>
      </c>
      <c r="F122" s="1"/>
    </row>
    <row r="123" spans="1:6" s="68" customFormat="1" x14ac:dyDescent="0.2">
      <c r="A123" s="133"/>
      <c r="B123" s="134"/>
      <c r="C123" s="135"/>
      <c r="D123" s="135"/>
      <c r="E123" s="136"/>
      <c r="F123" s="1"/>
    </row>
    <row r="124" spans="1:6" s="68" customFormat="1" x14ac:dyDescent="0.2">
      <c r="A124" s="133"/>
      <c r="B124" s="134"/>
      <c r="C124" s="135"/>
      <c r="D124" s="135"/>
      <c r="E124" s="136"/>
      <c r="F124" s="1"/>
    </row>
    <row r="125" spans="1:6" s="68" customFormat="1" x14ac:dyDescent="0.2">
      <c r="A125" s="133"/>
      <c r="B125" s="134"/>
      <c r="C125" s="135"/>
      <c r="D125" s="135"/>
      <c r="E125" s="136"/>
      <c r="F125" s="1"/>
    </row>
    <row r="126" spans="1:6" s="68" customFormat="1" x14ac:dyDescent="0.2">
      <c r="A126" s="133"/>
      <c r="B126" s="134"/>
      <c r="C126" s="135"/>
      <c r="D126" s="135"/>
      <c r="E126" s="136"/>
      <c r="F126" s="1"/>
    </row>
    <row r="127" spans="1:6" s="68" customFormat="1" x14ac:dyDescent="0.2">
      <c r="A127" s="133"/>
      <c r="B127" s="134"/>
      <c r="C127" s="135"/>
      <c r="D127" s="135"/>
      <c r="E127" s="136"/>
      <c r="F127" s="1"/>
    </row>
    <row r="128" spans="1:6" s="68" customFormat="1" x14ac:dyDescent="0.2">
      <c r="A128" s="133"/>
      <c r="B128" s="134"/>
      <c r="C128" s="135"/>
      <c r="D128" s="135"/>
      <c r="E128" s="136"/>
      <c r="F128" s="1"/>
    </row>
    <row r="129" spans="1:6" s="68" customFormat="1" x14ac:dyDescent="0.2">
      <c r="A129" s="133"/>
      <c r="B129" s="134"/>
      <c r="C129" s="135"/>
      <c r="D129" s="135"/>
      <c r="E129" s="136"/>
      <c r="F129" s="1"/>
    </row>
    <row r="130" spans="1:6" s="68" customFormat="1" hidden="1" x14ac:dyDescent="0.2">
      <c r="A130" s="111"/>
      <c r="B130" s="112"/>
      <c r="C130" s="113"/>
      <c r="D130" s="113"/>
      <c r="E130" s="114"/>
      <c r="F130" s="1"/>
    </row>
    <row r="131" spans="1:6" ht="19.5" customHeight="1" x14ac:dyDescent="0.2">
      <c r="A131" s="86" t="s">
        <v>80</v>
      </c>
      <c r="B131" s="87">
        <f>SUM(B110:B130)</f>
        <v>138.1</v>
      </c>
      <c r="C131" s="144" t="str">
        <f>IF(SUBTOTAL(3,B110:B130)=SUBTOTAL(103,B110:B130),'Summary and sign-off'!$A$48,'Summary and sign-off'!$A$49)</f>
        <v>Check - there are no hidden rows with data</v>
      </c>
      <c r="D131" s="199" t="str">
        <f>IF('Summary and sign-off'!F57='Summary and sign-off'!F54,'Summary and sign-off'!A51,'Summary and sign-off'!A50)</f>
        <v>Check - each entry provides sufficient information</v>
      </c>
      <c r="E131" s="199"/>
      <c r="F131" s="46"/>
    </row>
    <row r="132" spans="1:6" ht="10.5" customHeight="1" x14ac:dyDescent="0.2">
      <c r="A132" s="27"/>
      <c r="B132" s="73"/>
      <c r="C132" s="22"/>
      <c r="D132" s="27"/>
      <c r="E132" s="27"/>
      <c r="F132" s="27"/>
    </row>
    <row r="133" spans="1:6" ht="34.5" customHeight="1" x14ac:dyDescent="0.2">
      <c r="A133" s="50" t="s">
        <v>81</v>
      </c>
      <c r="B133" s="74">
        <f>B22+B106+B131</f>
        <v>15099.019500000004</v>
      </c>
      <c r="C133" s="51"/>
      <c r="D133" s="51"/>
      <c r="E133" s="51"/>
      <c r="F133" s="26"/>
    </row>
    <row r="134" spans="1:6" x14ac:dyDescent="0.2">
      <c r="A134" s="27"/>
      <c r="B134" s="22"/>
      <c r="C134" s="27"/>
      <c r="D134" s="27"/>
      <c r="E134" s="27"/>
      <c r="F134" s="27"/>
    </row>
    <row r="135" spans="1:6" x14ac:dyDescent="0.2">
      <c r="A135" s="52" t="s">
        <v>24</v>
      </c>
      <c r="B135" s="25"/>
      <c r="C135" s="26"/>
      <c r="D135" s="26"/>
      <c r="E135" s="26"/>
      <c r="F135" s="27"/>
    </row>
    <row r="136" spans="1:6" ht="12.75" customHeight="1" x14ac:dyDescent="0.2">
      <c r="A136" s="23" t="s">
        <v>82</v>
      </c>
      <c r="B136" s="53"/>
      <c r="C136" s="53"/>
      <c r="D136" s="32"/>
      <c r="E136" s="32"/>
      <c r="F136" s="27"/>
    </row>
    <row r="137" spans="1:6" ht="13.15" customHeight="1" x14ac:dyDescent="0.2">
      <c r="A137" s="31" t="s">
        <v>83</v>
      </c>
      <c r="B137" s="27"/>
      <c r="C137" s="32"/>
      <c r="D137" s="27"/>
      <c r="E137" s="32"/>
      <c r="F137" s="27"/>
    </row>
    <row r="138" spans="1:6" x14ac:dyDescent="0.2">
      <c r="A138" s="31" t="s">
        <v>84</v>
      </c>
      <c r="B138" s="32"/>
      <c r="C138" s="32"/>
      <c r="D138" s="32"/>
      <c r="E138" s="54"/>
      <c r="F138" s="46"/>
    </row>
    <row r="139" spans="1:6" x14ac:dyDescent="0.2">
      <c r="A139" s="23" t="s">
        <v>30</v>
      </c>
      <c r="B139" s="25"/>
      <c r="C139" s="26"/>
      <c r="D139" s="26"/>
      <c r="E139" s="26"/>
      <c r="F139" s="27"/>
    </row>
    <row r="140" spans="1:6" ht="13.15" customHeight="1" x14ac:dyDescent="0.2">
      <c r="A140" s="31" t="s">
        <v>85</v>
      </c>
      <c r="B140" s="27"/>
      <c r="C140" s="32"/>
      <c r="D140" s="27"/>
      <c r="E140" s="32"/>
      <c r="F140" s="27"/>
    </row>
    <row r="141" spans="1:6" x14ac:dyDescent="0.2">
      <c r="A141" s="31" t="s">
        <v>86</v>
      </c>
      <c r="B141" s="32"/>
      <c r="C141" s="32"/>
      <c r="D141" s="32"/>
      <c r="E141" s="54"/>
      <c r="F141" s="46"/>
    </row>
    <row r="142" spans="1:6" x14ac:dyDescent="0.2">
      <c r="A142" s="36" t="s">
        <v>87</v>
      </c>
      <c r="B142" s="36"/>
      <c r="C142" s="36"/>
      <c r="D142" s="36"/>
      <c r="E142" s="54"/>
      <c r="F142" s="46"/>
    </row>
    <row r="143" spans="1:6" x14ac:dyDescent="0.2">
      <c r="A143" s="40"/>
      <c r="B143" s="27"/>
      <c r="C143" s="27"/>
      <c r="D143" s="27"/>
      <c r="E143" s="46"/>
      <c r="F143" s="46"/>
    </row>
    <row r="144" spans="1:6" hidden="1" x14ac:dyDescent="0.2">
      <c r="A144" s="40"/>
      <c r="B144" s="27"/>
      <c r="C144" s="27"/>
      <c r="D144" s="27"/>
      <c r="E144" s="46"/>
      <c r="F144" s="46"/>
    </row>
    <row r="145" spans="1:6" x14ac:dyDescent="0.2"/>
    <row r="149" spans="1:6" ht="12.75" hidden="1" customHeight="1" x14ac:dyDescent="0.2"/>
    <row r="152" spans="1:6" hidden="1" x14ac:dyDescent="0.2">
      <c r="A152" s="55"/>
      <c r="B152" s="46"/>
      <c r="C152" s="46"/>
      <c r="D152" s="46"/>
      <c r="E152" s="46"/>
      <c r="F152" s="46"/>
    </row>
    <row r="153" spans="1:6" hidden="1" x14ac:dyDescent="0.2">
      <c r="A153" s="55"/>
      <c r="B153" s="46"/>
      <c r="C153" s="46"/>
      <c r="D153" s="46"/>
      <c r="E153" s="46"/>
      <c r="F153" s="46"/>
    </row>
    <row r="154" spans="1:6" hidden="1" x14ac:dyDescent="0.2">
      <c r="A154" s="55"/>
      <c r="B154" s="46"/>
      <c r="C154" s="46"/>
      <c r="D154" s="46"/>
      <c r="E154" s="46"/>
      <c r="F154" s="46"/>
    </row>
    <row r="155" spans="1:6" hidden="1" x14ac:dyDescent="0.2">
      <c r="A155" s="55"/>
      <c r="B155" s="46"/>
      <c r="C155" s="46"/>
      <c r="D155" s="46"/>
      <c r="E155" s="46"/>
      <c r="F155" s="46"/>
    </row>
    <row r="156" spans="1:6" hidden="1" x14ac:dyDescent="0.2">
      <c r="A156" s="55"/>
      <c r="B156" s="46"/>
      <c r="C156" s="46"/>
      <c r="D156" s="46"/>
      <c r="E156" s="46"/>
      <c r="F156" s="46"/>
    </row>
    <row r="157" spans="1:6" x14ac:dyDescent="0.2"/>
    <row r="158" spans="1:6" x14ac:dyDescent="0.2"/>
    <row r="159" spans="1:6" x14ac:dyDescent="0.2"/>
    <row r="160" spans="1:6" x14ac:dyDescent="0.2"/>
    <row r="161" x14ac:dyDescent="0.2"/>
    <row r="162" x14ac:dyDescent="0.2"/>
    <row r="163" x14ac:dyDescent="0.2"/>
    <row r="164" x14ac:dyDescent="0.2"/>
  </sheetData>
  <sheetProtection sheet="1" formatCells="0" formatRows="0" insertColumns="0" insertRows="0" deleteRows="0"/>
  <mergeCells count="15">
    <mergeCell ref="B7:E7"/>
    <mergeCell ref="B5:E5"/>
    <mergeCell ref="D131:E131"/>
    <mergeCell ref="A1:E1"/>
    <mergeCell ref="A24:E24"/>
    <mergeCell ref="A108:E108"/>
    <mergeCell ref="B2:E2"/>
    <mergeCell ref="B3:E3"/>
    <mergeCell ref="B4:E4"/>
    <mergeCell ref="A8:E8"/>
    <mergeCell ref="A9:E9"/>
    <mergeCell ref="B6:E6"/>
    <mergeCell ref="D22:E22"/>
    <mergeCell ref="D106:E106"/>
    <mergeCell ref="A10:E10"/>
  </mergeCells>
  <dataValidations xWindow="173" yWindow="715"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04:A105 A12 A21 A110 A13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11:A129 A27:A10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73" yWindow="715"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B99:B105 B26:B27 B110:B111 B123:B130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1"/>
  <sheetViews>
    <sheetView topLeftCell="A4" zoomScale="130" zoomScaleNormal="130" workbookViewId="0">
      <selection activeCell="B13" sqref="B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95" t="s">
        <v>60</v>
      </c>
      <c r="B1" s="195"/>
      <c r="C1" s="195"/>
      <c r="D1" s="195"/>
      <c r="E1" s="195"/>
      <c r="F1" s="38"/>
    </row>
    <row r="2" spans="1:6" ht="21" customHeight="1" x14ac:dyDescent="0.2">
      <c r="A2" s="4" t="s">
        <v>3</v>
      </c>
      <c r="B2" s="198" t="str">
        <f>'Summary and sign-off'!B2:F2</f>
        <v>Ministry for Pacific Peoples</v>
      </c>
      <c r="C2" s="198"/>
      <c r="D2" s="198"/>
      <c r="E2" s="198"/>
      <c r="F2" s="38"/>
    </row>
    <row r="3" spans="1:6" ht="21" customHeight="1" x14ac:dyDescent="0.2">
      <c r="A3" s="4" t="s">
        <v>61</v>
      </c>
      <c r="B3" s="198" t="str">
        <f>'Summary and sign-off'!B3:F3</f>
        <v>Laulu Mac Leauanae</v>
      </c>
      <c r="C3" s="198"/>
      <c r="D3" s="198"/>
      <c r="E3" s="198"/>
      <c r="F3" s="38"/>
    </row>
    <row r="4" spans="1:6" ht="21" customHeight="1" x14ac:dyDescent="0.2">
      <c r="A4" s="4" t="s">
        <v>62</v>
      </c>
      <c r="B4" s="198">
        <f>'Summary and sign-off'!B4:F4</f>
        <v>44013</v>
      </c>
      <c r="C4" s="198"/>
      <c r="D4" s="198"/>
      <c r="E4" s="198"/>
      <c r="F4" s="38"/>
    </row>
    <row r="5" spans="1:6" ht="21" customHeight="1" x14ac:dyDescent="0.2">
      <c r="A5" s="4" t="s">
        <v>63</v>
      </c>
      <c r="B5" s="198">
        <f>'Summary and sign-off'!B5:F5</f>
        <v>44377</v>
      </c>
      <c r="C5" s="198"/>
      <c r="D5" s="198"/>
      <c r="E5" s="198"/>
      <c r="F5" s="38"/>
    </row>
    <row r="6" spans="1:6" ht="21" customHeight="1" x14ac:dyDescent="0.2">
      <c r="A6" s="4" t="s">
        <v>64</v>
      </c>
      <c r="B6" s="193" t="s">
        <v>31</v>
      </c>
      <c r="C6" s="193"/>
      <c r="D6" s="193"/>
      <c r="E6" s="193"/>
      <c r="F6" s="38"/>
    </row>
    <row r="7" spans="1:6" ht="21" customHeight="1" x14ac:dyDescent="0.2">
      <c r="A7" s="4" t="s">
        <v>7</v>
      </c>
      <c r="B7" s="193" t="s">
        <v>34</v>
      </c>
      <c r="C7" s="193"/>
      <c r="D7" s="193"/>
      <c r="E7" s="193"/>
      <c r="F7" s="38"/>
    </row>
    <row r="8" spans="1:6" ht="35.25" customHeight="1" x14ac:dyDescent="0.25">
      <c r="A8" s="208" t="s">
        <v>88</v>
      </c>
      <c r="B8" s="208"/>
      <c r="C8" s="209"/>
      <c r="D8" s="209"/>
      <c r="E8" s="209"/>
      <c r="F8" s="42"/>
    </row>
    <row r="9" spans="1:6" ht="35.25" customHeight="1" x14ac:dyDescent="0.25">
      <c r="A9" s="206" t="s">
        <v>89</v>
      </c>
      <c r="B9" s="207"/>
      <c r="C9" s="207"/>
      <c r="D9" s="207"/>
      <c r="E9" s="207"/>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c r="D12" s="138"/>
      <c r="E12" s="139"/>
      <c r="F12" s="2"/>
    </row>
    <row r="13" spans="1:6" s="68" customFormat="1" x14ac:dyDescent="0.2">
      <c r="A13" s="148">
        <v>44040</v>
      </c>
      <c r="B13" s="134">
        <v>43.998999999999995</v>
      </c>
      <c r="C13" s="135" t="s">
        <v>139</v>
      </c>
      <c r="D13" s="135" t="s">
        <v>145</v>
      </c>
      <c r="E13" s="136" t="s">
        <v>122</v>
      </c>
      <c r="F13" s="151"/>
    </row>
    <row r="14" spans="1:6" s="68" customFormat="1" x14ac:dyDescent="0.2">
      <c r="A14" s="148">
        <v>44041</v>
      </c>
      <c r="B14" s="134">
        <v>26.794999999999998</v>
      </c>
      <c r="C14" s="135" t="s">
        <v>204</v>
      </c>
      <c r="D14" s="135" t="s">
        <v>145</v>
      </c>
      <c r="E14" s="136" t="s">
        <v>123</v>
      </c>
      <c r="F14" s="151"/>
    </row>
    <row r="15" spans="1:6" s="68" customFormat="1" x14ac:dyDescent="0.2">
      <c r="A15" s="148">
        <v>44085</v>
      </c>
      <c r="B15" s="134">
        <v>165.4965</v>
      </c>
      <c r="C15" s="135" t="s">
        <v>205</v>
      </c>
      <c r="D15" s="135" t="s">
        <v>146</v>
      </c>
      <c r="E15" s="136" t="s">
        <v>123</v>
      </c>
      <c r="F15" s="151"/>
    </row>
    <row r="16" spans="1:6" s="68" customFormat="1" x14ac:dyDescent="0.2">
      <c r="A16" s="148">
        <v>44165</v>
      </c>
      <c r="B16" s="134">
        <v>15.996499999999999</v>
      </c>
      <c r="C16" s="135" t="s">
        <v>204</v>
      </c>
      <c r="D16" s="135" t="s">
        <v>125</v>
      </c>
      <c r="E16" s="136" t="s">
        <v>122</v>
      </c>
      <c r="F16" s="151"/>
    </row>
    <row r="17" spans="1:6" s="68" customFormat="1" x14ac:dyDescent="0.2">
      <c r="A17" s="148">
        <v>44169</v>
      </c>
      <c r="B17" s="134">
        <v>37.501499999999993</v>
      </c>
      <c r="C17" s="135" t="s">
        <v>206</v>
      </c>
      <c r="D17" s="135" t="s">
        <v>125</v>
      </c>
      <c r="E17" s="136" t="s">
        <v>123</v>
      </c>
      <c r="F17" s="151"/>
    </row>
    <row r="18" spans="1:6" s="68" customFormat="1" x14ac:dyDescent="0.2">
      <c r="A18" s="148">
        <v>44169</v>
      </c>
      <c r="B18" s="134">
        <v>26.104999999999997</v>
      </c>
      <c r="C18" s="135" t="s">
        <v>206</v>
      </c>
      <c r="D18" s="135" t="s">
        <v>146</v>
      </c>
      <c r="E18" s="136" t="s">
        <v>123</v>
      </c>
      <c r="F18" s="151"/>
    </row>
    <row r="19" spans="1:6" s="68" customFormat="1" x14ac:dyDescent="0.2">
      <c r="A19" s="148">
        <v>44229</v>
      </c>
      <c r="B19" s="134">
        <v>47.000499999999995</v>
      </c>
      <c r="C19" s="135" t="s">
        <v>206</v>
      </c>
      <c r="D19" s="135" t="s">
        <v>146</v>
      </c>
      <c r="E19" s="136" t="s">
        <v>122</v>
      </c>
      <c r="F19" s="151"/>
    </row>
    <row r="20" spans="1:6" s="68" customFormat="1" x14ac:dyDescent="0.2">
      <c r="A20" s="148">
        <v>44231</v>
      </c>
      <c r="B20" s="134">
        <v>111.99849999999999</v>
      </c>
      <c r="C20" s="135" t="s">
        <v>139</v>
      </c>
      <c r="D20" s="135" t="s">
        <v>147</v>
      </c>
      <c r="E20" s="136" t="s">
        <v>148</v>
      </c>
      <c r="F20" s="151"/>
    </row>
    <row r="21" spans="1:6" s="68" customFormat="1" x14ac:dyDescent="0.2">
      <c r="A21" s="148">
        <v>44232</v>
      </c>
      <c r="B21" s="134">
        <v>24.494999999999997</v>
      </c>
      <c r="C21" s="135" t="s">
        <v>139</v>
      </c>
      <c r="D21" s="135" t="s">
        <v>146</v>
      </c>
      <c r="E21" s="136" t="s">
        <v>149</v>
      </c>
      <c r="F21" s="151"/>
    </row>
    <row r="22" spans="1:6" s="68" customFormat="1" x14ac:dyDescent="0.2">
      <c r="A22" s="148">
        <v>44266</v>
      </c>
      <c r="B22" s="134">
        <v>11.0055</v>
      </c>
      <c r="C22" s="135" t="s">
        <v>204</v>
      </c>
      <c r="D22" s="135" t="s">
        <v>126</v>
      </c>
      <c r="E22" s="136" t="s">
        <v>122</v>
      </c>
      <c r="F22" s="151"/>
    </row>
    <row r="23" spans="1:6" s="68" customFormat="1" x14ac:dyDescent="0.2">
      <c r="A23" s="148">
        <v>44279</v>
      </c>
      <c r="B23" s="134">
        <v>21.504999999999999</v>
      </c>
      <c r="C23" s="135" t="s">
        <v>204</v>
      </c>
      <c r="D23" s="135" t="s">
        <v>146</v>
      </c>
      <c r="E23" s="136" t="s">
        <v>122</v>
      </c>
      <c r="F23" s="151"/>
    </row>
    <row r="24" spans="1:6" s="68" customFormat="1" x14ac:dyDescent="0.2">
      <c r="A24" s="148">
        <v>44343</v>
      </c>
      <c r="B24" s="134">
        <v>22.401999999999997</v>
      </c>
      <c r="C24" s="135" t="s">
        <v>204</v>
      </c>
      <c r="D24" s="135" t="s">
        <v>150</v>
      </c>
      <c r="E24" s="136" t="s">
        <v>122</v>
      </c>
      <c r="F24" s="151"/>
    </row>
    <row r="25" spans="1:6" s="68" customFormat="1" x14ac:dyDescent="0.2">
      <c r="A25" s="137"/>
      <c r="B25" s="134"/>
      <c r="C25" s="138"/>
      <c r="D25" s="138"/>
      <c r="E25" s="139"/>
      <c r="F25" s="2"/>
    </row>
    <row r="26" spans="1:6" s="68" customFormat="1" x14ac:dyDescent="0.2">
      <c r="A26" s="137"/>
      <c r="B26" s="134"/>
      <c r="C26" s="138"/>
      <c r="D26" s="138"/>
      <c r="E26" s="139"/>
      <c r="F26" s="2"/>
    </row>
    <row r="27" spans="1:6" s="68" customFormat="1" ht="11.25" hidden="1" customHeight="1" x14ac:dyDescent="0.2">
      <c r="A27" s="115"/>
      <c r="B27" s="112"/>
      <c r="C27" s="116"/>
      <c r="D27" s="116"/>
      <c r="E27" s="117"/>
      <c r="F27" s="2"/>
    </row>
    <row r="28" spans="1:6" ht="34.5" customHeight="1" x14ac:dyDescent="0.2">
      <c r="A28" s="69" t="s">
        <v>93</v>
      </c>
      <c r="B28" s="78">
        <f>SUM(B11:B27)</f>
        <v>554.30000000000007</v>
      </c>
      <c r="C28" s="85" t="str">
        <f>IF(SUBTOTAL(3,B11:B27)=SUBTOTAL(103,B11:B27),'Summary and sign-off'!$A$48,'Summary and sign-off'!$A$49)</f>
        <v>Check - there are no hidden rows with data</v>
      </c>
      <c r="D28" s="199" t="str">
        <f>IF('Summary and sign-off'!F58='Summary and sign-off'!F54,'Summary and sign-off'!A51,'Summary and sign-off'!A50)</f>
        <v>Check - each entry provides sufficient information</v>
      </c>
      <c r="E28" s="199"/>
      <c r="F28" s="2"/>
    </row>
    <row r="29" spans="1:6" x14ac:dyDescent="0.2">
      <c r="A29" s="21"/>
      <c r="B29" s="20"/>
      <c r="C29" s="20"/>
      <c r="D29" s="20"/>
      <c r="E29" s="20"/>
      <c r="F29" s="38"/>
    </row>
    <row r="30" spans="1:6" x14ac:dyDescent="0.2">
      <c r="A30" s="21" t="s">
        <v>24</v>
      </c>
      <c r="B30" s="22"/>
      <c r="C30" s="27"/>
      <c r="D30" s="20"/>
      <c r="E30" s="20"/>
      <c r="F30" s="38"/>
    </row>
    <row r="31" spans="1:6" ht="12.75" customHeight="1" x14ac:dyDescent="0.2">
      <c r="A31" s="23" t="s">
        <v>94</v>
      </c>
      <c r="B31" s="23"/>
      <c r="C31" s="23"/>
      <c r="D31" s="23"/>
      <c r="E31" s="23"/>
      <c r="F31" s="38"/>
    </row>
    <row r="32" spans="1:6" x14ac:dyDescent="0.2">
      <c r="A32" s="23" t="s">
        <v>95</v>
      </c>
      <c r="B32" s="31"/>
      <c r="C32" s="43"/>
      <c r="D32" s="44"/>
      <c r="E32" s="44"/>
      <c r="F32" s="38"/>
    </row>
    <row r="33" spans="1:6" x14ac:dyDescent="0.2">
      <c r="A33" s="23" t="s">
        <v>30</v>
      </c>
      <c r="B33" s="25"/>
      <c r="C33" s="26"/>
      <c r="D33" s="26"/>
      <c r="E33" s="26"/>
      <c r="F33" s="27"/>
    </row>
    <row r="34" spans="1:6" x14ac:dyDescent="0.2">
      <c r="A34" s="31" t="s">
        <v>96</v>
      </c>
      <c r="B34" s="31"/>
      <c r="C34" s="43"/>
      <c r="D34" s="43"/>
      <c r="E34" s="43"/>
      <c r="F34" s="38"/>
    </row>
    <row r="35" spans="1:6" ht="12.75" customHeight="1" x14ac:dyDescent="0.2">
      <c r="A35" s="31" t="s">
        <v>97</v>
      </c>
      <c r="B35" s="31"/>
      <c r="C35" s="45"/>
      <c r="D35" s="45"/>
      <c r="E35" s="33"/>
      <c r="F35" s="38"/>
    </row>
    <row r="36" spans="1:6" x14ac:dyDescent="0.2">
      <c r="A36" s="20"/>
      <c r="B36" s="20"/>
      <c r="C36" s="20"/>
      <c r="D36" s="20"/>
      <c r="E36" s="20"/>
      <c r="F36" s="38"/>
    </row>
    <row r="37" spans="1:6" x14ac:dyDescent="0.2"/>
    <row r="38" spans="1:6" x14ac:dyDescent="0.2"/>
    <row r="39" spans="1:6" x14ac:dyDescent="0.2"/>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row r="49" x14ac:dyDescent="0.2"/>
    <row r="50" x14ac:dyDescent="0.2"/>
    <row r="51" x14ac:dyDescent="0.2"/>
  </sheetData>
  <sheetProtection sheet="1" formatCells="0" insertRows="0" deleteRows="0"/>
  <mergeCells count="10">
    <mergeCell ref="D28:E28"/>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7"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6"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B11:B12 B25:B27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1"/>
  <sheetViews>
    <sheetView zoomScale="130" zoomScaleNormal="130" workbookViewId="0">
      <selection activeCell="B13" sqref="B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95" t="s">
        <v>60</v>
      </c>
      <c r="B1" s="195"/>
      <c r="C1" s="195"/>
      <c r="D1" s="195"/>
      <c r="E1" s="195"/>
      <c r="F1" s="24"/>
    </row>
    <row r="2" spans="1:6" ht="21" customHeight="1" x14ac:dyDescent="0.2">
      <c r="A2" s="4" t="s">
        <v>3</v>
      </c>
      <c r="B2" s="198" t="str">
        <f>'Summary and sign-off'!B2:F2</f>
        <v>Ministry for Pacific Peoples</v>
      </c>
      <c r="C2" s="198"/>
      <c r="D2" s="198"/>
      <c r="E2" s="198"/>
      <c r="F2" s="24"/>
    </row>
    <row r="3" spans="1:6" ht="21" customHeight="1" x14ac:dyDescent="0.2">
      <c r="A3" s="4" t="s">
        <v>61</v>
      </c>
      <c r="B3" s="198" t="str">
        <f>'Summary and sign-off'!B3:F3</f>
        <v>Laulu Mac Leauanae</v>
      </c>
      <c r="C3" s="198"/>
      <c r="D3" s="198"/>
      <c r="E3" s="198"/>
      <c r="F3" s="24"/>
    </row>
    <row r="4" spans="1:6" ht="21" customHeight="1" x14ac:dyDescent="0.2">
      <c r="A4" s="4" t="s">
        <v>62</v>
      </c>
      <c r="B4" s="198">
        <f>'Summary and sign-off'!B4:F4</f>
        <v>44013</v>
      </c>
      <c r="C4" s="198"/>
      <c r="D4" s="198"/>
      <c r="E4" s="198"/>
      <c r="F4" s="24"/>
    </row>
    <row r="5" spans="1:6" ht="21" customHeight="1" x14ac:dyDescent="0.2">
      <c r="A5" s="4" t="s">
        <v>63</v>
      </c>
      <c r="B5" s="198">
        <f>'Summary and sign-off'!B5:F5</f>
        <v>44377</v>
      </c>
      <c r="C5" s="198"/>
      <c r="D5" s="198"/>
      <c r="E5" s="198"/>
      <c r="F5" s="24"/>
    </row>
    <row r="6" spans="1:6" ht="21" customHeight="1" x14ac:dyDescent="0.2">
      <c r="A6" s="4" t="s">
        <v>64</v>
      </c>
      <c r="B6" s="193" t="s">
        <v>31</v>
      </c>
      <c r="C6" s="193"/>
      <c r="D6" s="193"/>
      <c r="E6" s="193"/>
      <c r="F6" s="34"/>
    </row>
    <row r="7" spans="1:6" ht="21" customHeight="1" x14ac:dyDescent="0.2">
      <c r="A7" s="4" t="s">
        <v>7</v>
      </c>
      <c r="B7" s="193" t="s">
        <v>34</v>
      </c>
      <c r="C7" s="193"/>
      <c r="D7" s="193"/>
      <c r="E7" s="193"/>
      <c r="F7" s="34"/>
    </row>
    <row r="8" spans="1:6" ht="35.25" customHeight="1" x14ac:dyDescent="0.2">
      <c r="A8" s="202" t="s">
        <v>98</v>
      </c>
      <c r="B8" s="202"/>
      <c r="C8" s="209"/>
      <c r="D8" s="209"/>
      <c r="E8" s="209"/>
      <c r="F8" s="24"/>
    </row>
    <row r="9" spans="1:6" ht="35.25" customHeight="1" x14ac:dyDescent="0.2">
      <c r="A9" s="210" t="s">
        <v>99</v>
      </c>
      <c r="B9" s="211"/>
      <c r="C9" s="211"/>
      <c r="D9" s="211"/>
      <c r="E9" s="211"/>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c r="B12" s="134"/>
      <c r="C12" s="138"/>
      <c r="D12" s="138"/>
      <c r="E12" s="139"/>
      <c r="F12" s="3"/>
    </row>
    <row r="13" spans="1:6" s="68" customFormat="1" x14ac:dyDescent="0.2">
      <c r="A13" s="148">
        <v>44043</v>
      </c>
      <c r="B13" s="134">
        <v>2373.9</v>
      </c>
      <c r="C13" s="149" t="s">
        <v>144</v>
      </c>
      <c r="D13" s="149" t="s">
        <v>121</v>
      </c>
      <c r="E13" s="139"/>
      <c r="F13" s="3"/>
    </row>
    <row r="14" spans="1:6" s="68" customFormat="1" x14ac:dyDescent="0.2">
      <c r="A14" s="148">
        <v>44043</v>
      </c>
      <c r="B14" s="134">
        <v>19.8</v>
      </c>
      <c r="C14" s="149" t="s">
        <v>121</v>
      </c>
      <c r="D14" s="149" t="s">
        <v>121</v>
      </c>
      <c r="E14" s="150"/>
    </row>
    <row r="15" spans="1:6" s="68" customFormat="1" x14ac:dyDescent="0.2">
      <c r="A15" s="148">
        <v>44074</v>
      </c>
      <c r="B15" s="134">
        <v>19.8</v>
      </c>
      <c r="C15" s="149" t="s">
        <v>121</v>
      </c>
      <c r="D15" s="149" t="s">
        <v>121</v>
      </c>
      <c r="E15" s="150"/>
    </row>
    <row r="16" spans="1:6" s="68" customFormat="1" x14ac:dyDescent="0.2">
      <c r="A16" s="148">
        <v>44104</v>
      </c>
      <c r="B16" s="134">
        <v>20.309999999999999</v>
      </c>
      <c r="C16" s="149" t="s">
        <v>121</v>
      </c>
      <c r="D16" s="149" t="s">
        <v>121</v>
      </c>
      <c r="E16" s="150"/>
    </row>
    <row r="17" spans="1:6" s="68" customFormat="1" x14ac:dyDescent="0.2">
      <c r="A17" s="148">
        <v>44135</v>
      </c>
      <c r="B17" s="134">
        <v>19.3</v>
      </c>
      <c r="C17" s="149" t="s">
        <v>121</v>
      </c>
      <c r="D17" s="149" t="s">
        <v>121</v>
      </c>
      <c r="E17" s="150"/>
    </row>
    <row r="18" spans="1:6" s="68" customFormat="1" x14ac:dyDescent="0.2">
      <c r="A18" s="148">
        <v>44165</v>
      </c>
      <c r="B18" s="134">
        <v>19.8</v>
      </c>
      <c r="C18" s="149" t="s">
        <v>121</v>
      </c>
      <c r="D18" s="149" t="s">
        <v>121</v>
      </c>
      <c r="E18" s="150"/>
    </row>
    <row r="19" spans="1:6" s="68" customFormat="1" x14ac:dyDescent="0.2">
      <c r="A19" s="148">
        <v>44196</v>
      </c>
      <c r="B19" s="134">
        <v>18.8</v>
      </c>
      <c r="C19" s="149" t="s">
        <v>121</v>
      </c>
      <c r="D19" s="149" t="s">
        <v>121</v>
      </c>
      <c r="E19" s="150"/>
    </row>
    <row r="20" spans="1:6" s="68" customFormat="1" x14ac:dyDescent="0.2">
      <c r="A20" s="148">
        <v>44227</v>
      </c>
      <c r="B20" s="134">
        <v>18.8</v>
      </c>
      <c r="C20" s="149" t="s">
        <v>121</v>
      </c>
      <c r="D20" s="149" t="s">
        <v>121</v>
      </c>
      <c r="E20" s="150"/>
    </row>
    <row r="21" spans="1:6" s="68" customFormat="1" x14ac:dyDescent="0.2">
      <c r="A21" s="148">
        <v>44255</v>
      </c>
      <c r="B21" s="134">
        <v>18.802499999999998</v>
      </c>
      <c r="C21" s="149" t="s">
        <v>121</v>
      </c>
      <c r="D21" s="149" t="s">
        <v>121</v>
      </c>
      <c r="E21" s="150"/>
    </row>
    <row r="22" spans="1:6" s="68" customFormat="1" x14ac:dyDescent="0.2">
      <c r="A22" s="148">
        <v>44286</v>
      </c>
      <c r="B22" s="134">
        <v>19.79</v>
      </c>
      <c r="C22" s="149" t="s">
        <v>121</v>
      </c>
      <c r="D22" s="149" t="s">
        <v>121</v>
      </c>
      <c r="E22" s="150"/>
    </row>
    <row r="23" spans="1:6" s="68" customFormat="1" x14ac:dyDescent="0.2">
      <c r="A23" s="148">
        <v>44316</v>
      </c>
      <c r="B23" s="134">
        <v>18.8</v>
      </c>
      <c r="C23" s="149" t="s">
        <v>121</v>
      </c>
      <c r="D23" s="149" t="s">
        <v>121</v>
      </c>
      <c r="E23" s="150"/>
    </row>
    <row r="24" spans="1:6" s="68" customFormat="1" x14ac:dyDescent="0.2">
      <c r="A24" s="148">
        <v>44347</v>
      </c>
      <c r="B24" s="134">
        <v>19.8</v>
      </c>
      <c r="C24" s="149" t="s">
        <v>121</v>
      </c>
      <c r="D24" s="149" t="s">
        <v>121</v>
      </c>
      <c r="E24" s="150"/>
    </row>
    <row r="25" spans="1:6" s="68" customFormat="1" x14ac:dyDescent="0.2">
      <c r="A25" s="148">
        <v>44377</v>
      </c>
      <c r="B25" s="134">
        <v>18.8</v>
      </c>
      <c r="C25" s="149" t="s">
        <v>121</v>
      </c>
      <c r="D25" s="149" t="s">
        <v>121</v>
      </c>
      <c r="E25" s="150"/>
    </row>
    <row r="26" spans="1:6" s="68" customFormat="1" hidden="1" x14ac:dyDescent="0.2">
      <c r="A26" s="115"/>
      <c r="B26" s="112"/>
      <c r="C26" s="116"/>
      <c r="D26" s="116"/>
      <c r="E26" s="117"/>
      <c r="F26" s="3"/>
    </row>
    <row r="27" spans="1:6" ht="34.5" customHeight="1" x14ac:dyDescent="0.2">
      <c r="A27" s="69" t="s">
        <v>102</v>
      </c>
      <c r="B27" s="78">
        <f>SUM(B11:B26)</f>
        <v>2606.5025000000014</v>
      </c>
      <c r="C27" s="85" t="str">
        <f>IF(SUBTOTAL(3,B11:B26)=SUBTOTAL(103,B11:B26),'Summary and sign-off'!$A$48,'Summary and sign-off'!$A$49)</f>
        <v>Check - there are no hidden rows with data</v>
      </c>
      <c r="D27" s="199" t="str">
        <f>IF('Summary and sign-off'!F59='Summary and sign-off'!F54,'Summary and sign-off'!A51,'Summary and sign-off'!A50)</f>
        <v>Check - each entry provides sufficient information</v>
      </c>
      <c r="E27" s="199"/>
      <c r="F27" s="37"/>
    </row>
    <row r="28" spans="1:6" ht="14.25" customHeight="1" x14ac:dyDescent="0.2">
      <c r="A28" s="38"/>
      <c r="B28" s="27"/>
      <c r="C28" s="20"/>
      <c r="D28" s="20"/>
      <c r="E28" s="20"/>
      <c r="F28" s="24"/>
    </row>
    <row r="29" spans="1:6" x14ac:dyDescent="0.2">
      <c r="A29" s="21" t="s">
        <v>103</v>
      </c>
      <c r="B29" s="20"/>
      <c r="C29" s="20"/>
      <c r="D29" s="20"/>
      <c r="E29" s="20"/>
      <c r="F29" s="24"/>
    </row>
    <row r="30" spans="1:6" ht="12.75" customHeight="1" x14ac:dyDescent="0.2">
      <c r="A30" s="23" t="s">
        <v>82</v>
      </c>
      <c r="B30" s="20"/>
      <c r="C30" s="20"/>
      <c r="D30" s="20"/>
      <c r="E30" s="20"/>
      <c r="F30" s="24"/>
    </row>
    <row r="31" spans="1:6" x14ac:dyDescent="0.2">
      <c r="A31" s="23" t="s">
        <v>30</v>
      </c>
      <c r="B31" s="25"/>
      <c r="C31" s="26"/>
      <c r="D31" s="26"/>
      <c r="E31" s="26"/>
      <c r="F31" s="27"/>
    </row>
    <row r="32" spans="1:6" x14ac:dyDescent="0.2">
      <c r="A32" s="31" t="s">
        <v>96</v>
      </c>
      <c r="B32" s="32"/>
      <c r="C32" s="27"/>
      <c r="D32" s="27"/>
      <c r="E32" s="27"/>
      <c r="F32" s="27"/>
    </row>
    <row r="33" spans="1:6" ht="12.75" customHeight="1" x14ac:dyDescent="0.2">
      <c r="A33" s="31" t="s">
        <v>97</v>
      </c>
      <c r="B33" s="39"/>
      <c r="C33" s="33"/>
      <c r="D33" s="33"/>
      <c r="E33" s="33"/>
      <c r="F33" s="33"/>
    </row>
    <row r="34" spans="1:6" x14ac:dyDescent="0.2">
      <c r="A34" s="38"/>
      <c r="B34" s="40"/>
      <c r="C34" s="20"/>
      <c r="D34" s="20"/>
      <c r="E34" s="20"/>
      <c r="F34" s="38"/>
    </row>
    <row r="35" spans="1:6" hidden="1" x14ac:dyDescent="0.2">
      <c r="A35" s="20"/>
      <c r="B35" s="20"/>
      <c r="C35" s="20"/>
      <c r="D35" s="20"/>
      <c r="E35" s="38"/>
    </row>
    <row r="36" spans="1:6" ht="12.75" hidden="1" customHeight="1" x14ac:dyDescent="0.2"/>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c r="A40" s="41"/>
      <c r="B40" s="41"/>
      <c r="C40" s="41"/>
      <c r="D40" s="41"/>
      <c r="E40" s="41"/>
      <c r="F40" s="24"/>
    </row>
    <row r="41" spans="1:6" hidden="1" x14ac:dyDescent="0.2">
      <c r="A41" s="41"/>
      <c r="B41" s="41"/>
      <c r="C41" s="41"/>
      <c r="D41" s="41"/>
      <c r="E41" s="41"/>
      <c r="F41" s="24"/>
    </row>
  </sheetData>
  <sheetProtection sheet="1" formatCells="0" insertRows="0" deleteRows="0"/>
  <mergeCells count="10">
    <mergeCell ref="D27:E2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 A15 A16 A17 A18 A19 A20 A21 A22 A23:A24 A2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5"/>
  <sheetViews>
    <sheetView zoomScale="115" zoomScaleNormal="115" workbookViewId="0">
      <selection activeCell="D28" sqref="D28"/>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95" t="s">
        <v>104</v>
      </c>
      <c r="B1" s="195"/>
      <c r="C1" s="195"/>
      <c r="D1" s="195"/>
      <c r="E1" s="195"/>
      <c r="F1" s="195"/>
    </row>
    <row r="2" spans="1:6" ht="21" customHeight="1" x14ac:dyDescent="0.2">
      <c r="A2" s="4" t="s">
        <v>3</v>
      </c>
      <c r="B2" s="198" t="str">
        <f>'Summary and sign-off'!B2:F2</f>
        <v>Ministry for Pacific Peoples</v>
      </c>
      <c r="C2" s="198"/>
      <c r="D2" s="198"/>
      <c r="E2" s="198"/>
      <c r="F2" s="198"/>
    </row>
    <row r="3" spans="1:6" ht="21" customHeight="1" x14ac:dyDescent="0.2">
      <c r="A3" s="4" t="s">
        <v>61</v>
      </c>
      <c r="B3" s="198" t="str">
        <f>'Summary and sign-off'!B3:F3</f>
        <v>Laulu Mac Leauanae</v>
      </c>
      <c r="C3" s="198"/>
      <c r="D3" s="198"/>
      <c r="E3" s="198"/>
      <c r="F3" s="198"/>
    </row>
    <row r="4" spans="1:6" ht="21" customHeight="1" x14ac:dyDescent="0.2">
      <c r="A4" s="4" t="s">
        <v>62</v>
      </c>
      <c r="B4" s="198">
        <f>'Summary and sign-off'!B4:F4</f>
        <v>44013</v>
      </c>
      <c r="C4" s="198"/>
      <c r="D4" s="198"/>
      <c r="E4" s="198"/>
      <c r="F4" s="198"/>
    </row>
    <row r="5" spans="1:6" ht="21" customHeight="1" x14ac:dyDescent="0.2">
      <c r="A5" s="4" t="s">
        <v>63</v>
      </c>
      <c r="B5" s="198">
        <f>'Summary and sign-off'!B5:F5</f>
        <v>44377</v>
      </c>
      <c r="C5" s="198"/>
      <c r="D5" s="198"/>
      <c r="E5" s="198"/>
      <c r="F5" s="198"/>
    </row>
    <row r="6" spans="1:6" ht="21" customHeight="1" x14ac:dyDescent="0.2">
      <c r="A6" s="4" t="s">
        <v>105</v>
      </c>
      <c r="B6" s="193" t="s">
        <v>31</v>
      </c>
      <c r="C6" s="193"/>
      <c r="D6" s="193"/>
      <c r="E6" s="193"/>
      <c r="F6" s="193"/>
    </row>
    <row r="7" spans="1:6" ht="21" customHeight="1" x14ac:dyDescent="0.2">
      <c r="A7" s="4" t="s">
        <v>7</v>
      </c>
      <c r="B7" s="193" t="s">
        <v>34</v>
      </c>
      <c r="C7" s="193"/>
      <c r="D7" s="193"/>
      <c r="E7" s="193"/>
      <c r="F7" s="193"/>
    </row>
    <row r="8" spans="1:6" ht="36" customHeight="1" x14ac:dyDescent="0.2">
      <c r="A8" s="202" t="s">
        <v>106</v>
      </c>
      <c r="B8" s="202"/>
      <c r="C8" s="202"/>
      <c r="D8" s="202"/>
      <c r="E8" s="202"/>
      <c r="F8" s="202"/>
    </row>
    <row r="9" spans="1:6" ht="36" customHeight="1" x14ac:dyDescent="0.2">
      <c r="A9" s="210" t="s">
        <v>107</v>
      </c>
      <c r="B9" s="211"/>
      <c r="C9" s="211"/>
      <c r="D9" s="211"/>
      <c r="E9" s="211"/>
      <c r="F9" s="211"/>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x14ac:dyDescent="0.2">
      <c r="A12" s="133"/>
      <c r="B12" s="140"/>
      <c r="C12" s="141"/>
      <c r="D12" s="140"/>
      <c r="E12" s="142"/>
      <c r="F12" s="143"/>
    </row>
    <row r="13" spans="1:6" s="68" customFormat="1" x14ac:dyDescent="0.2">
      <c r="A13" s="133" t="s">
        <v>120</v>
      </c>
      <c r="B13" s="145" t="s">
        <v>199</v>
      </c>
      <c r="C13" s="146" t="s">
        <v>48</v>
      </c>
      <c r="D13" s="145" t="s">
        <v>120</v>
      </c>
      <c r="E13" s="142" t="s">
        <v>42</v>
      </c>
      <c r="F13" s="147"/>
    </row>
    <row r="14" spans="1:6" s="68" customFormat="1" x14ac:dyDescent="0.2">
      <c r="A14" s="133" t="s">
        <v>120</v>
      </c>
      <c r="B14" s="145" t="s">
        <v>200</v>
      </c>
      <c r="C14" s="146" t="s">
        <v>47</v>
      </c>
      <c r="D14" s="145" t="s">
        <v>120</v>
      </c>
      <c r="E14" s="142" t="s">
        <v>42</v>
      </c>
      <c r="F14" s="147"/>
    </row>
    <row r="15" spans="1:6" s="68" customFormat="1" x14ac:dyDescent="0.2">
      <c r="A15" s="133"/>
      <c r="B15" s="140"/>
      <c r="C15" s="141"/>
      <c r="D15" s="140"/>
      <c r="E15" s="142"/>
      <c r="F15" s="143"/>
    </row>
    <row r="16" spans="1:6" s="68" customFormat="1" x14ac:dyDescent="0.2">
      <c r="A16" s="133"/>
      <c r="B16" s="140"/>
      <c r="C16" s="141"/>
      <c r="D16" s="140"/>
      <c r="E16" s="142"/>
      <c r="F16" s="143"/>
    </row>
    <row r="17" spans="1:7" s="68" customFormat="1" x14ac:dyDescent="0.2">
      <c r="A17" s="133"/>
      <c r="B17" s="140"/>
      <c r="C17" s="141"/>
      <c r="D17" s="140"/>
      <c r="E17" s="142"/>
      <c r="F17" s="143"/>
    </row>
    <row r="18" spans="1:7" s="68" customFormat="1" x14ac:dyDescent="0.2">
      <c r="A18" s="133"/>
      <c r="B18" s="140"/>
      <c r="C18" s="141"/>
      <c r="D18" s="140"/>
      <c r="E18" s="142"/>
      <c r="F18" s="143"/>
    </row>
    <row r="19" spans="1:7" s="68" customFormat="1" x14ac:dyDescent="0.2">
      <c r="A19" s="133"/>
      <c r="B19" s="140"/>
      <c r="C19" s="141"/>
      <c r="D19" s="140"/>
      <c r="E19" s="142"/>
      <c r="F19" s="143"/>
    </row>
    <row r="20" spans="1:7" s="68" customFormat="1" x14ac:dyDescent="0.2">
      <c r="A20" s="133"/>
      <c r="B20" s="140"/>
      <c r="C20" s="141"/>
      <c r="D20" s="140"/>
      <c r="E20" s="142"/>
      <c r="F20" s="143"/>
    </row>
    <row r="21" spans="1:7" s="68" customFormat="1" x14ac:dyDescent="0.2">
      <c r="A21" s="133"/>
      <c r="B21" s="140"/>
      <c r="C21" s="141"/>
      <c r="D21" s="140"/>
      <c r="E21" s="142"/>
      <c r="F21" s="143"/>
    </row>
    <row r="22" spans="1:7" s="68" customFormat="1" x14ac:dyDescent="0.2">
      <c r="A22" s="133"/>
      <c r="B22" s="140"/>
      <c r="C22" s="141"/>
      <c r="D22" s="140"/>
      <c r="E22" s="142"/>
      <c r="F22" s="143"/>
    </row>
    <row r="23" spans="1:7" s="68" customFormat="1" x14ac:dyDescent="0.2">
      <c r="A23" s="133"/>
      <c r="B23" s="140"/>
      <c r="C23" s="141"/>
      <c r="D23" s="140"/>
      <c r="E23" s="142"/>
      <c r="F23" s="143"/>
    </row>
    <row r="24" spans="1:7" s="68" customFormat="1" hidden="1" x14ac:dyDescent="0.2">
      <c r="A24" s="111"/>
      <c r="B24" s="116"/>
      <c r="C24" s="118"/>
      <c r="D24" s="116"/>
      <c r="E24" s="119"/>
      <c r="F24" s="117"/>
    </row>
    <row r="25" spans="1:7" ht="34.5" customHeight="1" x14ac:dyDescent="0.2">
      <c r="A25" s="129" t="s">
        <v>113</v>
      </c>
      <c r="B25" s="130" t="s">
        <v>114</v>
      </c>
      <c r="C25" s="131">
        <f>C26+C27</f>
        <v>88</v>
      </c>
      <c r="D25" s="132" t="str">
        <f>IF(SUBTOTAL(3,C11:C24)=SUBTOTAL(103,C11:C24),'Summary and sign-off'!$A$48,'Summary and sign-off'!$A$49)</f>
        <v>Check - there are no hidden rows with data</v>
      </c>
      <c r="E25" s="199" t="str">
        <f>IF('Summary and sign-off'!F60='Summary and sign-off'!F54,'Summary and sign-off'!A52,'Summary and sign-off'!A50)</f>
        <v>Check - each entry provides sufficient information</v>
      </c>
      <c r="F25" s="199"/>
      <c r="G25" s="68"/>
    </row>
    <row r="26" spans="1:7" ht="25.5" customHeight="1" x14ac:dyDescent="0.25">
      <c r="A26" s="70"/>
      <c r="B26" s="71" t="s">
        <v>47</v>
      </c>
      <c r="C26" s="72">
        <v>19</v>
      </c>
      <c r="D26" s="17"/>
      <c r="E26" s="18"/>
      <c r="F26" s="19"/>
    </row>
    <row r="27" spans="1:7" ht="25.5" customHeight="1" x14ac:dyDescent="0.25">
      <c r="A27" s="70"/>
      <c r="B27" s="71" t="s">
        <v>48</v>
      </c>
      <c r="C27" s="72">
        <v>69</v>
      </c>
      <c r="D27" s="17"/>
      <c r="E27" s="18"/>
      <c r="F27" s="19"/>
    </row>
    <row r="28" spans="1:7" x14ac:dyDescent="0.2">
      <c r="A28" s="20"/>
      <c r="B28" s="21"/>
      <c r="C28" s="20"/>
      <c r="D28" s="22"/>
      <c r="E28" s="22"/>
      <c r="F28" s="20"/>
    </row>
    <row r="29" spans="1:7" x14ac:dyDescent="0.2">
      <c r="A29" s="21" t="s">
        <v>103</v>
      </c>
      <c r="B29" s="21"/>
      <c r="C29" s="21"/>
      <c r="D29" s="21"/>
      <c r="E29" s="21"/>
      <c r="F29" s="21"/>
    </row>
    <row r="30" spans="1:7" ht="12.75" customHeight="1" x14ac:dyDescent="0.2">
      <c r="A30" s="23" t="s">
        <v>82</v>
      </c>
      <c r="B30" s="20"/>
      <c r="C30" s="20"/>
      <c r="D30" s="20"/>
      <c r="E30" s="20"/>
      <c r="F30" s="24"/>
    </row>
    <row r="31" spans="1:7" x14ac:dyDescent="0.2">
      <c r="A31" s="23" t="s">
        <v>30</v>
      </c>
      <c r="B31" s="25"/>
      <c r="C31" s="26"/>
      <c r="D31" s="26"/>
      <c r="E31" s="26"/>
      <c r="F31" s="27"/>
    </row>
    <row r="32" spans="1:7" x14ac:dyDescent="0.2">
      <c r="A32" s="23" t="s">
        <v>115</v>
      </c>
      <c r="B32" s="28"/>
      <c r="C32" s="28"/>
      <c r="D32" s="28"/>
      <c r="E32" s="28"/>
      <c r="F32" s="28"/>
    </row>
    <row r="33" spans="1:6" ht="12.75" customHeight="1" x14ac:dyDescent="0.2">
      <c r="A33" s="23" t="s">
        <v>116</v>
      </c>
      <c r="B33" s="20"/>
      <c r="C33" s="20"/>
      <c r="D33" s="20"/>
      <c r="E33" s="20"/>
      <c r="F33" s="20"/>
    </row>
    <row r="34" spans="1:6" ht="13.15" customHeight="1" x14ac:dyDescent="0.2">
      <c r="A34" s="29" t="s">
        <v>117</v>
      </c>
      <c r="B34" s="30"/>
      <c r="C34" s="30"/>
      <c r="D34" s="30"/>
      <c r="E34" s="30"/>
      <c r="F34" s="30"/>
    </row>
    <row r="35" spans="1:6" x14ac:dyDescent="0.2">
      <c r="A35" s="31" t="s">
        <v>118</v>
      </c>
      <c r="B35" s="32"/>
      <c r="C35" s="27"/>
      <c r="D35" s="27"/>
      <c r="E35" s="27"/>
      <c r="F35" s="27"/>
    </row>
    <row r="36" spans="1:6" ht="12.75" customHeight="1" x14ac:dyDescent="0.2">
      <c r="A36" s="31" t="s">
        <v>97</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Claire O'Connor</cp:lastModifiedBy>
  <cp:revision/>
  <cp:lastPrinted>2021-07-28T03:02:48Z</cp:lastPrinted>
  <dcterms:created xsi:type="dcterms:W3CDTF">2010-10-17T20:59:02Z</dcterms:created>
  <dcterms:modified xsi:type="dcterms:W3CDTF">2022-07-29T00:33:40Z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